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checkCompatibility="1" defaultThemeVersion="124226"/>
  <bookViews>
    <workbookView xWindow="0" yWindow="0" windowWidth="25440" windowHeight="12435" activeTab="6"/>
  </bookViews>
  <sheets>
    <sheet name="PV Profile new" sheetId="4" r:id="rId1"/>
    <sheet name="CP" sheetId="5" r:id="rId2"/>
    <sheet name="PAL" sheetId="1" r:id="rId3"/>
    <sheet name="Summary for Energy MD Modelling" sheetId="6" r:id="rId4"/>
    <sheet name="UE by Network Tariff" sheetId="8" r:id="rId5"/>
    <sheet name="UE PV By Terminal Station" sheetId="7" r:id="rId6"/>
    <sheet name="Customers" sheetId="9" r:id="rId7"/>
  </sheets>
  <externalReferences>
    <externalReference r:id="rId8"/>
  </externalReferences>
  <definedNames>
    <definedName name="Installed_UNKNOWN">#REF!</definedName>
    <definedName name="PreAprdFundsCommitted">[1]NationalStats!#REF!</definedName>
    <definedName name="PreAprdNumGrid">[1]NationalStats!#REF!</definedName>
    <definedName name="PreAprdNumOffGrid">[1]NationalStats!#REF!</definedName>
    <definedName name="PreAprov_ACT">#REF!</definedName>
    <definedName name="PreAprov_NSW">#REF!</definedName>
    <definedName name="PreAprov_NT">#REF!</definedName>
    <definedName name="PreAprov_QLD">#REF!</definedName>
    <definedName name="PreAprov_SA">#REF!</definedName>
    <definedName name="PreAprov_TAS">#REF!</definedName>
    <definedName name="PreAprov_UNKNOWN">#REF!</definedName>
    <definedName name="PreAprov_VIC">#REF!</definedName>
    <definedName name="PreAprov_WA">#REF!</definedName>
    <definedName name="qryApprovedPreapprovalStateForExport">#REF!</definedName>
  </definedNames>
  <calcPr calcId="145621"/>
</workbook>
</file>

<file path=xl/calcChain.xml><?xml version="1.0" encoding="utf-8"?>
<calcChain xmlns="http://schemas.openxmlformats.org/spreadsheetml/2006/main">
  <c r="AD5" i="6" l="1"/>
  <c r="P31" i="6"/>
  <c r="P32" i="6"/>
  <c r="P33" i="6"/>
  <c r="AG5" i="6"/>
  <c r="AG6" i="6" s="1"/>
  <c r="BT3" i="7"/>
  <c r="BU3" i="7" s="1"/>
  <c r="BV3" i="7" s="1"/>
  <c r="BW3" i="7" s="1"/>
  <c r="BX3" i="7" s="1"/>
  <c r="BY3" i="7" s="1"/>
  <c r="BZ3" i="7" s="1"/>
  <c r="CA3" i="7" s="1"/>
  <c r="CB3" i="7" s="1"/>
  <c r="CC3" i="7" s="1"/>
  <c r="CD3" i="7" s="1"/>
  <c r="P34" i="6"/>
  <c r="P35" i="6"/>
  <c r="P36" i="6"/>
  <c r="P37" i="6"/>
  <c r="P38" i="6"/>
  <c r="P39" i="6"/>
  <c r="P40" i="6"/>
  <c r="P41" i="6"/>
  <c r="P42" i="6"/>
  <c r="P53" i="6"/>
  <c r="P54" i="6" s="1"/>
  <c r="P55" i="6" s="1"/>
  <c r="P56" i="6" s="1"/>
  <c r="P57" i="6" s="1"/>
  <c r="P58" i="6" s="1"/>
  <c r="P59" i="6" s="1"/>
  <c r="P60" i="6" s="1"/>
  <c r="P61" i="6" s="1"/>
  <c r="P62" i="6" s="1"/>
  <c r="P63" i="6" s="1"/>
  <c r="H45" i="9"/>
  <c r="H44" i="9"/>
  <c r="H43" i="9"/>
  <c r="H42" i="9"/>
  <c r="H41" i="9"/>
  <c r="H40" i="9"/>
  <c r="H39" i="9"/>
  <c r="H38" i="9"/>
  <c r="H37" i="9"/>
  <c r="H36" i="9"/>
  <c r="H35" i="9"/>
  <c r="H34" i="9"/>
  <c r="I34" i="9" s="1"/>
  <c r="I13" i="9" s="1"/>
  <c r="H33" i="9"/>
  <c r="H32" i="9"/>
  <c r="H31" i="9"/>
  <c r="H30" i="9"/>
  <c r="H29" i="9"/>
  <c r="H28" i="9"/>
  <c r="M13" i="9"/>
  <c r="M14" i="9"/>
  <c r="M15" i="9"/>
  <c r="M16" i="9"/>
  <c r="M17" i="9"/>
  <c r="M18" i="9"/>
  <c r="M19" i="9" s="1"/>
  <c r="M20" i="9" s="1"/>
  <c r="M21" i="9" s="1"/>
  <c r="M22" i="9" s="1"/>
  <c r="M23" i="9" s="1"/>
  <c r="M24" i="9" s="1"/>
  <c r="L19" i="9"/>
  <c r="L20" i="9" s="1"/>
  <c r="F38" i="9"/>
  <c r="F37" i="9"/>
  <c r="J37" i="9" s="1"/>
  <c r="F36" i="9"/>
  <c r="F35" i="9"/>
  <c r="J35" i="9" s="1"/>
  <c r="F34" i="9"/>
  <c r="I36" i="9"/>
  <c r="G43" i="9"/>
  <c r="F43" i="9" s="1"/>
  <c r="G42" i="9"/>
  <c r="F42" i="9" s="1"/>
  <c r="G41" i="9"/>
  <c r="I41" i="9" s="1"/>
  <c r="G40" i="9"/>
  <c r="F40" i="9" s="1"/>
  <c r="G39" i="9"/>
  <c r="F39" i="9" s="1"/>
  <c r="H5" i="9"/>
  <c r="H4" i="9"/>
  <c r="S9" i="6"/>
  <c r="R9" i="6"/>
  <c r="S8" i="6"/>
  <c r="R8" i="6"/>
  <c r="S7" i="6"/>
  <c r="R7" i="6"/>
  <c r="S6" i="6"/>
  <c r="R6" i="6"/>
  <c r="S5" i="6"/>
  <c r="R5" i="6"/>
  <c r="K9" i="6"/>
  <c r="J9" i="6"/>
  <c r="K8" i="6"/>
  <c r="J8" i="6"/>
  <c r="K7" i="6"/>
  <c r="J7" i="6"/>
  <c r="O6" i="6"/>
  <c r="N6" i="6"/>
  <c r="M6" i="6"/>
  <c r="K6" i="6"/>
  <c r="J6" i="6"/>
  <c r="O5" i="6"/>
  <c r="N5" i="6"/>
  <c r="M5" i="6"/>
  <c r="K5" i="6"/>
  <c r="J5" i="6"/>
  <c r="F6" i="6"/>
  <c r="F5" i="6"/>
  <c r="E6" i="6"/>
  <c r="E5" i="6"/>
  <c r="C9" i="6"/>
  <c r="C8" i="6"/>
  <c r="C7" i="6"/>
  <c r="C6" i="6"/>
  <c r="C5" i="6"/>
  <c r="B9" i="6"/>
  <c r="B8" i="6"/>
  <c r="B7" i="6"/>
  <c r="B6" i="6"/>
  <c r="B5" i="6"/>
  <c r="Z47" i="6"/>
  <c r="Z26" i="6"/>
  <c r="R51" i="6"/>
  <c r="J51" i="6"/>
  <c r="J52" i="6" s="1"/>
  <c r="J53" i="6" s="1"/>
  <c r="J54" i="6" s="1"/>
  <c r="B51" i="6"/>
  <c r="B52" i="6" s="1"/>
  <c r="AW50" i="6"/>
  <c r="AX50" i="6" s="1"/>
  <c r="AY50" i="6" s="1"/>
  <c r="AZ50" i="6" s="1"/>
  <c r="AT50" i="6"/>
  <c r="AR50" i="6" s="1"/>
  <c r="AS50" i="6" s="1"/>
  <c r="AQ50" i="6"/>
  <c r="AQ51" i="6" s="1"/>
  <c r="AQ52" i="6" s="1"/>
  <c r="AQ53" i="6" s="1"/>
  <c r="AQ54" i="6" s="1"/>
  <c r="AQ55" i="6" s="1"/>
  <c r="AQ56" i="6" s="1"/>
  <c r="AQ57" i="6" s="1"/>
  <c r="AQ58" i="6" s="1"/>
  <c r="AQ59" i="6" s="1"/>
  <c r="AQ60" i="6" s="1"/>
  <c r="AQ61" i="6" s="1"/>
  <c r="AQ62" i="6" s="1"/>
  <c r="AA51" i="6"/>
  <c r="AI50" i="6" s="1"/>
  <c r="AJ50" i="6" s="1"/>
  <c r="AK50" i="6" s="1"/>
  <c r="AL50" i="6" s="1"/>
  <c r="Z51" i="6"/>
  <c r="W50" i="6"/>
  <c r="T50" i="6"/>
  <c r="T51" i="6" s="1"/>
  <c r="O50" i="6"/>
  <c r="M50" i="6" s="1"/>
  <c r="N50" i="6" s="1"/>
  <c r="L50" i="6"/>
  <c r="L51" i="6" s="1"/>
  <c r="G50" i="6"/>
  <c r="E50" i="6" s="1"/>
  <c r="F50" i="6" s="1"/>
  <c r="D50" i="6"/>
  <c r="D51" i="6" s="1"/>
  <c r="AW49" i="6"/>
  <c r="AX49" i="6" s="1"/>
  <c r="AY49" i="6" s="1"/>
  <c r="AZ49" i="6" s="1"/>
  <c r="AT49" i="6"/>
  <c r="AQ49" i="6"/>
  <c r="AA50" i="6"/>
  <c r="AI49" i="6" s="1"/>
  <c r="AJ49" i="6" s="1"/>
  <c r="AK49" i="6" s="1"/>
  <c r="AL49" i="6" s="1"/>
  <c r="Z50" i="6"/>
  <c r="W49" i="6"/>
  <c r="U49" i="6" s="1"/>
  <c r="V49" i="6" s="1"/>
  <c r="T49" i="6"/>
  <c r="O49" i="6"/>
  <c r="L49" i="6"/>
  <c r="G49" i="6"/>
  <c r="E49" i="6" s="1"/>
  <c r="F49" i="6" s="1"/>
  <c r="D49" i="6"/>
  <c r="AW48" i="6"/>
  <c r="AX48" i="6" s="1"/>
  <c r="AY48" i="6" s="1"/>
  <c r="AZ48" i="6" s="1"/>
  <c r="AT48" i="6"/>
  <c r="AR48" i="6" s="1"/>
  <c r="AS48" i="6" s="1"/>
  <c r="AQ48" i="6"/>
  <c r="AA49" i="6"/>
  <c r="AI48" i="6" s="1"/>
  <c r="AJ48" i="6" s="1"/>
  <c r="AK48" i="6" s="1"/>
  <c r="AL48" i="6" s="1"/>
  <c r="Z49" i="6"/>
  <c r="W48" i="6"/>
  <c r="U48" i="6" s="1"/>
  <c r="V48" i="6" s="1"/>
  <c r="T48" i="6"/>
  <c r="O48" i="6"/>
  <c r="L48" i="6"/>
  <c r="G48" i="6"/>
  <c r="E48" i="6" s="1"/>
  <c r="D48" i="6"/>
  <c r="AW47" i="6"/>
  <c r="AQ47" i="6"/>
  <c r="AN47" i="6"/>
  <c r="AN48" i="6" s="1"/>
  <c r="AN49" i="6" s="1"/>
  <c r="AN50" i="6" s="1"/>
  <c r="AN51" i="6" s="1"/>
  <c r="AN52" i="6" s="1"/>
  <c r="AN53" i="6" s="1"/>
  <c r="AN54" i="6" s="1"/>
  <c r="AN55" i="6" s="1"/>
  <c r="AN56" i="6" s="1"/>
  <c r="AN57" i="6" s="1"/>
  <c r="AN58" i="6" s="1"/>
  <c r="AN59" i="6" s="1"/>
  <c r="AN60" i="6" s="1"/>
  <c r="AN61" i="6" s="1"/>
  <c r="AN62" i="6" s="1"/>
  <c r="AA48" i="6"/>
  <c r="AI47" i="6" s="1"/>
  <c r="Z48" i="6"/>
  <c r="W47" i="6"/>
  <c r="U47" i="6" s="1"/>
  <c r="T47" i="6"/>
  <c r="L47" i="6"/>
  <c r="G47" i="6"/>
  <c r="D47" i="6"/>
  <c r="AW46" i="6"/>
  <c r="AQ46" i="6"/>
  <c r="AA47" i="6"/>
  <c r="AI46" i="6" s="1"/>
  <c r="W46" i="6"/>
  <c r="U46" i="6" s="1"/>
  <c r="T46" i="6"/>
  <c r="G46" i="6"/>
  <c r="J30" i="6"/>
  <c r="J31" i="6" s="1"/>
  <c r="B30" i="6"/>
  <c r="AW29" i="6"/>
  <c r="AX29" i="6" s="1"/>
  <c r="AY29" i="6" s="1"/>
  <c r="AZ29" i="6" s="1"/>
  <c r="AT29" i="6"/>
  <c r="AR29" i="6" s="1"/>
  <c r="AS29" i="6" s="1"/>
  <c r="AQ29" i="6"/>
  <c r="AQ30" i="6" s="1"/>
  <c r="AQ31" i="6" s="1"/>
  <c r="AQ32" i="6" s="1"/>
  <c r="AQ33" i="6" s="1"/>
  <c r="AQ34" i="6" s="1"/>
  <c r="AQ35" i="6" s="1"/>
  <c r="AQ36" i="6" s="1"/>
  <c r="AQ37" i="6" s="1"/>
  <c r="AQ38" i="6" s="1"/>
  <c r="AQ39" i="6" s="1"/>
  <c r="AQ40" i="6" s="1"/>
  <c r="AQ41" i="6" s="1"/>
  <c r="AA30" i="6"/>
  <c r="AI29" i="6" s="1"/>
  <c r="AJ29" i="6" s="1"/>
  <c r="AK29" i="6" s="1"/>
  <c r="AL29" i="6" s="1"/>
  <c r="Z30" i="6"/>
  <c r="W29" i="6"/>
  <c r="T29" i="6"/>
  <c r="T30" i="6" s="1"/>
  <c r="T31" i="6" s="1"/>
  <c r="T32" i="6" s="1"/>
  <c r="T33" i="6" s="1"/>
  <c r="T34" i="6" s="1"/>
  <c r="T35" i="6" s="1"/>
  <c r="T36" i="6" s="1"/>
  <c r="T37" i="6" s="1"/>
  <c r="T38" i="6" s="1"/>
  <c r="T39" i="6" s="1"/>
  <c r="T40" i="6" s="1"/>
  <c r="T41" i="6" s="1"/>
  <c r="O29" i="6"/>
  <c r="L29" i="6"/>
  <c r="L30" i="6" s="1"/>
  <c r="L31" i="6" s="1"/>
  <c r="L32" i="6" s="1"/>
  <c r="L33" i="6" s="1"/>
  <c r="L34" i="6" s="1"/>
  <c r="L35" i="6" s="1"/>
  <c r="L36" i="6" s="1"/>
  <c r="L37" i="6" s="1"/>
  <c r="L38" i="6" s="1"/>
  <c r="L39" i="6" s="1"/>
  <c r="L40" i="6" s="1"/>
  <c r="L41" i="6" s="1"/>
  <c r="G29" i="6"/>
  <c r="E29" i="6" s="1"/>
  <c r="F29" i="6" s="1"/>
  <c r="D29" i="6"/>
  <c r="D30" i="6" s="1"/>
  <c r="D31" i="6" s="1"/>
  <c r="AW28" i="6"/>
  <c r="AX28" i="6" s="1"/>
  <c r="AY28" i="6" s="1"/>
  <c r="AZ28" i="6" s="1"/>
  <c r="AT28" i="6"/>
  <c r="AR28" i="6" s="1"/>
  <c r="AS28" i="6" s="1"/>
  <c r="AQ28" i="6"/>
  <c r="AA29" i="6"/>
  <c r="AI28" i="6" s="1"/>
  <c r="AJ28" i="6" s="1"/>
  <c r="AK28" i="6" s="1"/>
  <c r="AL28" i="6" s="1"/>
  <c r="Z29" i="6"/>
  <c r="W28" i="6"/>
  <c r="U28" i="6" s="1"/>
  <c r="V28" i="6" s="1"/>
  <c r="T28" i="6"/>
  <c r="O28" i="6"/>
  <c r="M28" i="6" s="1"/>
  <c r="N28" i="6" s="1"/>
  <c r="L28" i="6"/>
  <c r="G28" i="6"/>
  <c r="E28" i="6" s="1"/>
  <c r="D28" i="6"/>
  <c r="AW27" i="6"/>
  <c r="AX27" i="6" s="1"/>
  <c r="AY27" i="6" s="1"/>
  <c r="AZ27" i="6" s="1"/>
  <c r="AT27" i="6"/>
  <c r="AR27" i="6" s="1"/>
  <c r="AQ27" i="6"/>
  <c r="AA28" i="6"/>
  <c r="AI27" i="6" s="1"/>
  <c r="AJ27" i="6" s="1"/>
  <c r="AK27" i="6" s="1"/>
  <c r="AL27" i="6" s="1"/>
  <c r="Z28" i="6"/>
  <c r="W27" i="6"/>
  <c r="U27" i="6" s="1"/>
  <c r="V27" i="6" s="1"/>
  <c r="T27" i="6"/>
  <c r="O27" i="6"/>
  <c r="M27" i="6" s="1"/>
  <c r="L27" i="6"/>
  <c r="G27" i="6"/>
  <c r="D27" i="6"/>
  <c r="AW26" i="6"/>
  <c r="AQ26" i="6"/>
  <c r="AN26" i="6"/>
  <c r="AN27" i="6" s="1"/>
  <c r="AN28" i="6" s="1"/>
  <c r="AN29" i="6" s="1"/>
  <c r="AN30" i="6" s="1"/>
  <c r="AN31" i="6" s="1"/>
  <c r="AN32" i="6" s="1"/>
  <c r="AN33" i="6" s="1"/>
  <c r="AN34" i="6" s="1"/>
  <c r="AN35" i="6" s="1"/>
  <c r="AN36" i="6" s="1"/>
  <c r="AN37" i="6" s="1"/>
  <c r="AN38" i="6" s="1"/>
  <c r="AN39" i="6" s="1"/>
  <c r="AN40" i="6" s="1"/>
  <c r="AN41" i="6" s="1"/>
  <c r="AA27" i="6"/>
  <c r="AI26" i="6" s="1"/>
  <c r="Z27" i="6"/>
  <c r="W26" i="6"/>
  <c r="U26" i="6" s="1"/>
  <c r="AC27" i="6" s="1"/>
  <c r="T26" i="6"/>
  <c r="L26" i="6"/>
  <c r="G26" i="6"/>
  <c r="D26" i="6"/>
  <c r="AW25" i="6"/>
  <c r="AQ25" i="6"/>
  <c r="AA26" i="6"/>
  <c r="AI25" i="6" s="1"/>
  <c r="W25" i="6"/>
  <c r="U25" i="6" s="1"/>
  <c r="V25" i="6" s="1"/>
  <c r="T25" i="6"/>
  <c r="L25" i="6"/>
  <c r="G25" i="6"/>
  <c r="D25" i="6"/>
  <c r="CH11" i="7"/>
  <c r="CH10" i="7"/>
  <c r="CH9" i="7"/>
  <c r="CH8" i="7"/>
  <c r="AW9" i="6"/>
  <c r="AX9" i="6" s="1"/>
  <c r="AY9" i="6" s="1"/>
  <c r="AZ9" i="6" s="1"/>
  <c r="AW8" i="6"/>
  <c r="AX8" i="6" s="1"/>
  <c r="AY8" i="6" s="1"/>
  <c r="AZ8" i="6" s="1"/>
  <c r="AW7" i="6"/>
  <c r="AX7" i="6" s="1"/>
  <c r="AY7" i="6" s="1"/>
  <c r="AZ7" i="6" s="1"/>
  <c r="AW6" i="6"/>
  <c r="AW5" i="6"/>
  <c r="CV3" i="7"/>
  <c r="CW3" i="7" s="1"/>
  <c r="CX3" i="7" s="1"/>
  <c r="CY3" i="7" s="1"/>
  <c r="CI3" i="7"/>
  <c r="CI11" i="7" s="1"/>
  <c r="BF3" i="7"/>
  <c r="BG3" i="7" s="1"/>
  <c r="BH3" i="7" s="1"/>
  <c r="BI3" i="7" s="1"/>
  <c r="BJ3" i="7" s="1"/>
  <c r="AR3" i="7"/>
  <c r="AR8" i="7" s="1"/>
  <c r="AT9" i="6"/>
  <c r="AR9" i="6" s="1"/>
  <c r="AS9" i="6" s="1"/>
  <c r="AT8" i="6"/>
  <c r="AR8" i="6" s="1"/>
  <c r="AT7" i="6"/>
  <c r="L28" i="7"/>
  <c r="K28" i="7"/>
  <c r="J28" i="7"/>
  <c r="I28" i="7"/>
  <c r="H28" i="7"/>
  <c r="G28" i="7"/>
  <c r="F28" i="7"/>
  <c r="E28" i="7"/>
  <c r="D28" i="7"/>
  <c r="C28" i="7"/>
  <c r="B28" i="7"/>
  <c r="AN6" i="6"/>
  <c r="AN7" i="6" s="1"/>
  <c r="AN8" i="6" s="1"/>
  <c r="AN9" i="6" s="1"/>
  <c r="AN10" i="6" s="1"/>
  <c r="AN11" i="6" s="1"/>
  <c r="AN12" i="6" s="1"/>
  <c r="AN13" i="6" s="1"/>
  <c r="AN14" i="6" s="1"/>
  <c r="AN15" i="6" s="1"/>
  <c r="AN16" i="6" s="1"/>
  <c r="AN17" i="6" s="1"/>
  <c r="AN18" i="6" s="1"/>
  <c r="AN19" i="6" s="1"/>
  <c r="AN20" i="6" s="1"/>
  <c r="AN21" i="6" s="1"/>
  <c r="AQ9" i="6"/>
  <c r="AQ10" i="6" s="1"/>
  <c r="AQ11" i="6" s="1"/>
  <c r="AQ12" i="6" s="1"/>
  <c r="AQ13" i="6" s="1"/>
  <c r="AQ14" i="6" s="1"/>
  <c r="AQ15" i="6" s="1"/>
  <c r="AQ16" i="6" s="1"/>
  <c r="AQ17" i="6" s="1"/>
  <c r="AQ18" i="6" s="1"/>
  <c r="AQ19" i="6" s="1"/>
  <c r="AQ20" i="6" s="1"/>
  <c r="AQ21" i="6" s="1"/>
  <c r="AQ8" i="6"/>
  <c r="AQ7" i="6"/>
  <c r="AQ6" i="6"/>
  <c r="AQ5" i="6"/>
  <c r="R56" i="1"/>
  <c r="S56" i="1"/>
  <c r="T19" i="1"/>
  <c r="T19" i="5"/>
  <c r="U19" i="5"/>
  <c r="V19" i="5"/>
  <c r="W19" i="5"/>
  <c r="X19" i="5"/>
  <c r="Y19" i="5"/>
  <c r="Z19" i="5"/>
  <c r="BK113" i="1"/>
  <c r="BK115" i="1"/>
  <c r="BJ113" i="1"/>
  <c r="BJ115" i="1"/>
  <c r="BI113" i="1"/>
  <c r="BI115" i="1"/>
  <c r="BH113" i="1"/>
  <c r="BH115" i="1"/>
  <c r="BG113" i="1"/>
  <c r="BG115" i="1"/>
  <c r="BF113" i="1"/>
  <c r="BF115" i="1"/>
  <c r="BE113" i="1"/>
  <c r="BE115" i="1"/>
  <c r="BD113" i="1"/>
  <c r="BD115" i="1"/>
  <c r="BC113" i="1"/>
  <c r="BC115" i="1"/>
  <c r="BK73" i="1"/>
  <c r="BK75" i="1"/>
  <c r="BJ73" i="1"/>
  <c r="BJ75" i="1"/>
  <c r="BI73" i="1"/>
  <c r="BI75" i="1"/>
  <c r="BH73" i="1"/>
  <c r="BH75" i="1"/>
  <c r="BG73" i="1"/>
  <c r="BG75" i="1"/>
  <c r="BF73" i="1"/>
  <c r="BF75" i="1"/>
  <c r="BE73" i="1"/>
  <c r="BE75" i="1"/>
  <c r="BD73" i="1"/>
  <c r="BD75" i="1"/>
  <c r="BC73" i="1"/>
  <c r="BC75" i="1"/>
  <c r="BK33" i="1"/>
  <c r="BK35" i="1"/>
  <c r="BJ33" i="1"/>
  <c r="BJ35" i="1"/>
  <c r="BI33" i="1"/>
  <c r="BI35" i="1"/>
  <c r="BH33" i="1"/>
  <c r="BH35" i="1"/>
  <c r="BG33" i="1"/>
  <c r="BG35" i="1"/>
  <c r="BF33" i="1"/>
  <c r="BF35" i="1"/>
  <c r="BE33" i="1"/>
  <c r="BE35" i="1"/>
  <c r="BD33" i="1"/>
  <c r="BD35" i="1"/>
  <c r="BC33" i="1"/>
  <c r="BC35" i="1"/>
  <c r="T17" i="1"/>
  <c r="U17" i="1"/>
  <c r="V17" i="1"/>
  <c r="W17" i="1"/>
  <c r="X17" i="1"/>
  <c r="S60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T99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BJ97" i="1"/>
  <c r="BK97" i="1"/>
  <c r="O21" i="1"/>
  <c r="AA21" i="1"/>
  <c r="O61" i="1"/>
  <c r="AA61" i="1"/>
  <c r="O101" i="1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P10" i="1"/>
  <c r="P60" i="1"/>
  <c r="P100" i="1"/>
  <c r="D100" i="1"/>
  <c r="E100" i="1"/>
  <c r="D120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BJ120" i="1"/>
  <c r="BK120" i="1"/>
  <c r="Q60" i="1"/>
  <c r="Q100" i="1"/>
  <c r="R20" i="1"/>
  <c r="R60" i="1"/>
  <c r="R100" i="1"/>
  <c r="S20" i="1"/>
  <c r="S100" i="1"/>
  <c r="F100" i="1"/>
  <c r="G100" i="1"/>
  <c r="H100" i="1"/>
  <c r="I100" i="1"/>
  <c r="J100" i="1"/>
  <c r="K100" i="1"/>
  <c r="L100" i="1"/>
  <c r="M100" i="1"/>
  <c r="N100" i="1"/>
  <c r="O100" i="1"/>
  <c r="D10" i="1"/>
  <c r="E10" i="1"/>
  <c r="F10" i="1"/>
  <c r="G10" i="1"/>
  <c r="H10" i="1"/>
  <c r="I10" i="1"/>
  <c r="J10" i="1"/>
  <c r="K10" i="1"/>
  <c r="L10" i="1"/>
  <c r="M10" i="1"/>
  <c r="N10" i="1"/>
  <c r="O10" i="1"/>
  <c r="D155" i="1"/>
  <c r="D152" i="1"/>
  <c r="D153" i="1"/>
  <c r="F152" i="1"/>
  <c r="G152" i="1"/>
  <c r="H152" i="1"/>
  <c r="D155" i="5"/>
  <c r="D152" i="5"/>
  <c r="D153" i="5"/>
  <c r="R20" i="5"/>
  <c r="R60" i="5"/>
  <c r="R100" i="5"/>
  <c r="S20" i="5"/>
  <c r="S60" i="5"/>
  <c r="S100" i="5"/>
  <c r="T17" i="5"/>
  <c r="T20" i="5"/>
  <c r="T57" i="5"/>
  <c r="U57" i="5"/>
  <c r="V57" i="5"/>
  <c r="W57" i="5"/>
  <c r="X57" i="5"/>
  <c r="Y57" i="5"/>
  <c r="T99" i="5"/>
  <c r="Z57" i="5"/>
  <c r="AA57" i="5"/>
  <c r="AB57" i="5"/>
  <c r="AC57" i="5"/>
  <c r="AD57" i="5"/>
  <c r="AE57" i="5"/>
  <c r="AF57" i="5"/>
  <c r="AG57" i="5"/>
  <c r="AH57" i="5"/>
  <c r="AI57" i="5"/>
  <c r="AJ57" i="5"/>
  <c r="AK57" i="5"/>
  <c r="AL57" i="5"/>
  <c r="AM57" i="5"/>
  <c r="AN57" i="5"/>
  <c r="AO57" i="5"/>
  <c r="AP57" i="5"/>
  <c r="AQ57" i="5"/>
  <c r="AR57" i="5"/>
  <c r="AS57" i="5"/>
  <c r="AT57" i="5"/>
  <c r="AU57" i="5"/>
  <c r="AV57" i="5"/>
  <c r="AW57" i="5"/>
  <c r="AX57" i="5"/>
  <c r="AY57" i="5"/>
  <c r="AZ57" i="5"/>
  <c r="BA57" i="5"/>
  <c r="BB57" i="5"/>
  <c r="BC57" i="5"/>
  <c r="BD57" i="5"/>
  <c r="BE57" i="5"/>
  <c r="BF57" i="5"/>
  <c r="BG57" i="5"/>
  <c r="BH57" i="5"/>
  <c r="BI57" i="5"/>
  <c r="BJ57" i="5"/>
  <c r="AB10" i="5"/>
  <c r="F152" i="5"/>
  <c r="G152" i="5"/>
  <c r="H152" i="5"/>
  <c r="D100" i="5"/>
  <c r="D121" i="5"/>
  <c r="E121" i="5"/>
  <c r="E100" i="5"/>
  <c r="D120" i="5"/>
  <c r="E120" i="5"/>
  <c r="F120" i="5"/>
  <c r="G120" i="5"/>
  <c r="H120" i="5"/>
  <c r="I120" i="5"/>
  <c r="J120" i="5"/>
  <c r="K120" i="5"/>
  <c r="L120" i="5"/>
  <c r="M120" i="5"/>
  <c r="N120" i="5"/>
  <c r="O120" i="5"/>
  <c r="P120" i="5"/>
  <c r="Q120" i="5"/>
  <c r="R120" i="5"/>
  <c r="S120" i="5"/>
  <c r="T120" i="5"/>
  <c r="U120" i="5"/>
  <c r="V120" i="5"/>
  <c r="W120" i="5"/>
  <c r="X120" i="5"/>
  <c r="Y120" i="5"/>
  <c r="Z120" i="5"/>
  <c r="AA120" i="5"/>
  <c r="AB120" i="5"/>
  <c r="AC120" i="5"/>
  <c r="AD120" i="5"/>
  <c r="AE120" i="5"/>
  <c r="AF120" i="5"/>
  <c r="AG120" i="5"/>
  <c r="AH120" i="5"/>
  <c r="AI120" i="5"/>
  <c r="AJ120" i="5"/>
  <c r="AK120" i="5"/>
  <c r="AL120" i="5"/>
  <c r="AM120" i="5"/>
  <c r="AN120" i="5"/>
  <c r="AO120" i="5"/>
  <c r="AP120" i="5"/>
  <c r="AQ120" i="5"/>
  <c r="AR120" i="5"/>
  <c r="AS120" i="5"/>
  <c r="AT120" i="5"/>
  <c r="AU120" i="5"/>
  <c r="AV120" i="5"/>
  <c r="AW120" i="5"/>
  <c r="AX120" i="5"/>
  <c r="AY120" i="5"/>
  <c r="AZ120" i="5"/>
  <c r="BA120" i="5"/>
  <c r="BB120" i="5"/>
  <c r="BC120" i="5"/>
  <c r="BD120" i="5"/>
  <c r="BE120" i="5"/>
  <c r="BF120" i="5"/>
  <c r="BG120" i="5"/>
  <c r="BH120" i="5"/>
  <c r="BI120" i="5"/>
  <c r="BJ120" i="5"/>
  <c r="D60" i="5"/>
  <c r="D81" i="5"/>
  <c r="E6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AA80" i="5"/>
  <c r="AB80" i="5"/>
  <c r="AC80" i="5"/>
  <c r="AD80" i="5"/>
  <c r="AE80" i="5"/>
  <c r="AF80" i="5"/>
  <c r="AG80" i="5"/>
  <c r="AH80" i="5"/>
  <c r="AI80" i="5"/>
  <c r="AJ80" i="5"/>
  <c r="AK80" i="5"/>
  <c r="AL80" i="5"/>
  <c r="AM80" i="5"/>
  <c r="AN80" i="5"/>
  <c r="AO80" i="5"/>
  <c r="AP80" i="5"/>
  <c r="AQ80" i="5"/>
  <c r="AR80" i="5"/>
  <c r="AS80" i="5"/>
  <c r="AT80" i="5"/>
  <c r="AU80" i="5"/>
  <c r="AV80" i="5"/>
  <c r="AW80" i="5"/>
  <c r="AX80" i="5"/>
  <c r="AY80" i="5"/>
  <c r="AZ80" i="5"/>
  <c r="BA80" i="5"/>
  <c r="BB80" i="5"/>
  <c r="BC80" i="5"/>
  <c r="BD80" i="5"/>
  <c r="BE80" i="5"/>
  <c r="BF80" i="5"/>
  <c r="BG80" i="5"/>
  <c r="BH80" i="5"/>
  <c r="BI80" i="5"/>
  <c r="BJ80" i="5"/>
  <c r="D20" i="5"/>
  <c r="E2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AD40" i="5"/>
  <c r="AE40" i="5"/>
  <c r="AF40" i="5"/>
  <c r="AG40" i="5"/>
  <c r="AH40" i="5"/>
  <c r="AI40" i="5"/>
  <c r="AJ40" i="5"/>
  <c r="AK40" i="5"/>
  <c r="AL40" i="5"/>
  <c r="AM40" i="5"/>
  <c r="AN40" i="5"/>
  <c r="AO40" i="5"/>
  <c r="AP40" i="5"/>
  <c r="AQ40" i="5"/>
  <c r="AR40" i="5"/>
  <c r="AS40" i="5"/>
  <c r="AT40" i="5"/>
  <c r="AU40" i="5"/>
  <c r="AV40" i="5"/>
  <c r="AW40" i="5"/>
  <c r="AX40" i="5"/>
  <c r="AY40" i="5"/>
  <c r="AZ40" i="5"/>
  <c r="BA40" i="5"/>
  <c r="BB40" i="5"/>
  <c r="BC40" i="5"/>
  <c r="BD40" i="5"/>
  <c r="BE40" i="5"/>
  <c r="BF40" i="5"/>
  <c r="BG40" i="5"/>
  <c r="BH40" i="5"/>
  <c r="BI40" i="5"/>
  <c r="BJ40" i="5"/>
  <c r="D80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BJ80" i="1"/>
  <c r="BK80" i="1"/>
  <c r="D20" i="1"/>
  <c r="E2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Q20" i="1"/>
  <c r="P20" i="1"/>
  <c r="O20" i="1"/>
  <c r="N20" i="1"/>
  <c r="M20" i="1"/>
  <c r="L20" i="1"/>
  <c r="K20" i="1"/>
  <c r="J20" i="1"/>
  <c r="I20" i="1"/>
  <c r="H20" i="1"/>
  <c r="G20" i="1"/>
  <c r="F20" i="1"/>
  <c r="F20" i="5"/>
  <c r="F60" i="5"/>
  <c r="F100" i="5"/>
  <c r="G20" i="5"/>
  <c r="G60" i="5"/>
  <c r="G100" i="5"/>
  <c r="H20" i="5"/>
  <c r="H60" i="5"/>
  <c r="H100" i="5"/>
  <c r="I20" i="5"/>
  <c r="I60" i="5"/>
  <c r="I100" i="5"/>
  <c r="J20" i="5"/>
  <c r="J60" i="5"/>
  <c r="J100" i="5"/>
  <c r="K20" i="5"/>
  <c r="K60" i="5"/>
  <c r="K100" i="5"/>
  <c r="L20" i="5"/>
  <c r="L60" i="5"/>
  <c r="L100" i="5"/>
  <c r="M20" i="5"/>
  <c r="M60" i="5"/>
  <c r="M100" i="5"/>
  <c r="N20" i="5"/>
  <c r="N60" i="5"/>
  <c r="N100" i="5"/>
  <c r="O20" i="5"/>
  <c r="O60" i="5"/>
  <c r="O100" i="5"/>
  <c r="D141" i="5"/>
  <c r="E141" i="5"/>
  <c r="F141" i="5"/>
  <c r="G141" i="5"/>
  <c r="H141" i="5"/>
  <c r="P20" i="5"/>
  <c r="P60" i="5"/>
  <c r="P100" i="5"/>
  <c r="Q20" i="5"/>
  <c r="Q60" i="5"/>
  <c r="Q100" i="5"/>
  <c r="E140" i="5"/>
  <c r="E152" i="5"/>
  <c r="D60" i="1"/>
  <c r="D81" i="1"/>
  <c r="E81" i="1"/>
  <c r="E60" i="1"/>
  <c r="F60" i="1"/>
  <c r="G60" i="1"/>
  <c r="H60" i="1"/>
  <c r="I60" i="1"/>
  <c r="J60" i="1"/>
  <c r="K60" i="1"/>
  <c r="L60" i="1"/>
  <c r="M60" i="1"/>
  <c r="N60" i="1"/>
  <c r="O60" i="1"/>
  <c r="D141" i="1"/>
  <c r="E140" i="1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AP6" i="5"/>
  <c r="AQ6" i="5"/>
  <c r="AR6" i="5"/>
  <c r="AS6" i="5"/>
  <c r="AT6" i="5"/>
  <c r="AU6" i="5"/>
  <c r="AV6" i="5"/>
  <c r="AW6" i="5"/>
  <c r="AX6" i="5"/>
  <c r="AY6" i="5"/>
  <c r="AZ6" i="5"/>
  <c r="BA6" i="5"/>
  <c r="BB6" i="5"/>
  <c r="BC6" i="5"/>
  <c r="BD6" i="5"/>
  <c r="BE6" i="5"/>
  <c r="BF6" i="5"/>
  <c r="BG6" i="5"/>
  <c r="BH6" i="5"/>
  <c r="BI6" i="5"/>
  <c r="BJ6" i="5"/>
  <c r="B15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T35" i="5"/>
  <c r="U33" i="5"/>
  <c r="U35" i="5"/>
  <c r="V33" i="5"/>
  <c r="V35" i="5"/>
  <c r="W33" i="5"/>
  <c r="W35" i="5"/>
  <c r="X33" i="5"/>
  <c r="X35" i="5"/>
  <c r="Y33" i="5"/>
  <c r="Y35" i="5"/>
  <c r="Z33" i="5"/>
  <c r="Z35" i="5"/>
  <c r="AA33" i="5"/>
  <c r="AA35" i="5"/>
  <c r="AB33" i="5"/>
  <c r="AB35" i="5"/>
  <c r="AC33" i="5"/>
  <c r="AC35" i="5"/>
  <c r="AD33" i="5"/>
  <c r="AD35" i="5"/>
  <c r="AE33" i="5"/>
  <c r="AE35" i="5"/>
  <c r="AF33" i="5"/>
  <c r="AG33" i="5"/>
  <c r="AG35" i="5"/>
  <c r="AH33" i="5"/>
  <c r="AH35" i="5"/>
  <c r="AI33" i="5"/>
  <c r="AI35" i="5"/>
  <c r="AJ33" i="5"/>
  <c r="AJ35" i="5"/>
  <c r="AK33" i="5"/>
  <c r="AL33" i="5"/>
  <c r="AL35" i="5"/>
  <c r="AM33" i="5"/>
  <c r="AM35" i="5"/>
  <c r="AN33" i="5"/>
  <c r="AN35" i="5"/>
  <c r="AO33" i="5"/>
  <c r="AO35" i="5"/>
  <c r="AP33" i="5"/>
  <c r="AP35" i="5"/>
  <c r="AQ33" i="5"/>
  <c r="AQ35" i="5"/>
  <c r="AR33" i="5"/>
  <c r="AR35" i="5"/>
  <c r="AS33" i="5"/>
  <c r="AS35" i="5"/>
  <c r="AT33" i="5"/>
  <c r="AT35" i="5"/>
  <c r="AU33" i="5"/>
  <c r="AU35" i="5"/>
  <c r="AV33" i="5"/>
  <c r="AV35" i="5"/>
  <c r="AW33" i="5"/>
  <c r="AW35" i="5"/>
  <c r="AX33" i="5"/>
  <c r="AX35" i="5"/>
  <c r="AY33" i="5"/>
  <c r="AY35" i="5"/>
  <c r="AZ33" i="5"/>
  <c r="AZ35" i="5"/>
  <c r="BA33" i="5"/>
  <c r="BA35" i="5"/>
  <c r="BB33" i="5"/>
  <c r="BB35" i="5"/>
  <c r="BC33" i="5"/>
  <c r="BC35" i="5"/>
  <c r="BD33" i="5"/>
  <c r="BD35" i="5"/>
  <c r="BE33" i="5"/>
  <c r="BE35" i="5"/>
  <c r="BF33" i="5"/>
  <c r="BF35" i="5"/>
  <c r="BG33" i="5"/>
  <c r="BG35" i="5"/>
  <c r="BH33" i="5"/>
  <c r="BH35" i="5"/>
  <c r="BI33" i="5"/>
  <c r="BI35" i="5"/>
  <c r="BJ33" i="5"/>
  <c r="BJ35" i="5"/>
  <c r="AF35" i="5"/>
  <c r="AK35" i="5"/>
  <c r="B55" i="5"/>
  <c r="D73" i="5"/>
  <c r="D75" i="5"/>
  <c r="E73" i="5"/>
  <c r="E75" i="5"/>
  <c r="F73" i="5"/>
  <c r="F75" i="5"/>
  <c r="G73" i="5"/>
  <c r="G75" i="5"/>
  <c r="H73" i="5"/>
  <c r="H75" i="5"/>
  <c r="I73" i="5"/>
  <c r="J73" i="5"/>
  <c r="J75" i="5"/>
  <c r="K73" i="5"/>
  <c r="K75" i="5"/>
  <c r="L73" i="5"/>
  <c r="L75" i="5"/>
  <c r="M73" i="5"/>
  <c r="M75" i="5"/>
  <c r="N73" i="5"/>
  <c r="N75" i="5"/>
  <c r="O73" i="5"/>
  <c r="O75" i="5"/>
  <c r="P73" i="5"/>
  <c r="Q73" i="5"/>
  <c r="R73" i="5"/>
  <c r="S73" i="5"/>
  <c r="T73" i="5"/>
  <c r="T75" i="5"/>
  <c r="U73" i="5"/>
  <c r="U75" i="5"/>
  <c r="V73" i="5"/>
  <c r="V75" i="5"/>
  <c r="W73" i="5"/>
  <c r="W75" i="5"/>
  <c r="X73" i="5"/>
  <c r="X75" i="5"/>
  <c r="Y73" i="5"/>
  <c r="Y75" i="5"/>
  <c r="Z73" i="5"/>
  <c r="Z75" i="5"/>
  <c r="AA73" i="5"/>
  <c r="AA75" i="5"/>
  <c r="AB73" i="5"/>
  <c r="AB75" i="5"/>
  <c r="AC73" i="5"/>
  <c r="AC75" i="5"/>
  <c r="AD73" i="5"/>
  <c r="AD75" i="5"/>
  <c r="AE73" i="5"/>
  <c r="AE75" i="5"/>
  <c r="AF73" i="5"/>
  <c r="AF75" i="5"/>
  <c r="AG73" i="5"/>
  <c r="AG75" i="5"/>
  <c r="AH73" i="5"/>
  <c r="AH75" i="5"/>
  <c r="AI73" i="5"/>
  <c r="AI75" i="5"/>
  <c r="AJ73" i="5"/>
  <c r="AJ75" i="5"/>
  <c r="AK73" i="5"/>
  <c r="AK75" i="5"/>
  <c r="AL73" i="5"/>
  <c r="AL75" i="5"/>
  <c r="AM73" i="5"/>
  <c r="AM75" i="5"/>
  <c r="AN73" i="5"/>
  <c r="AO73" i="5"/>
  <c r="AO75" i="5"/>
  <c r="AP73" i="5"/>
  <c r="AP75" i="5"/>
  <c r="AQ73" i="5"/>
  <c r="AQ75" i="5"/>
  <c r="AR73" i="5"/>
  <c r="AR75" i="5"/>
  <c r="AS73" i="5"/>
  <c r="AS75" i="5"/>
  <c r="AT73" i="5"/>
  <c r="AT75" i="5"/>
  <c r="AU73" i="5"/>
  <c r="AU75" i="5"/>
  <c r="AV73" i="5"/>
  <c r="AV75" i="5"/>
  <c r="AW73" i="5"/>
  <c r="AW75" i="5"/>
  <c r="AX73" i="5"/>
  <c r="AX75" i="5"/>
  <c r="AY73" i="5"/>
  <c r="AY75" i="5"/>
  <c r="AZ73" i="5"/>
  <c r="AZ75" i="5"/>
  <c r="BA73" i="5"/>
  <c r="BA75" i="5"/>
  <c r="BB73" i="5"/>
  <c r="BB75" i="5"/>
  <c r="BC73" i="5"/>
  <c r="BC75" i="5"/>
  <c r="BD73" i="5"/>
  <c r="BD75" i="5"/>
  <c r="BE73" i="5"/>
  <c r="BE75" i="5"/>
  <c r="BF73" i="5"/>
  <c r="BF75" i="5"/>
  <c r="BG73" i="5"/>
  <c r="BG75" i="5"/>
  <c r="BH73" i="5"/>
  <c r="BH75" i="5"/>
  <c r="BI73" i="5"/>
  <c r="BI75" i="5"/>
  <c r="BJ73" i="5"/>
  <c r="BJ75" i="5"/>
  <c r="I75" i="5"/>
  <c r="AN75" i="5"/>
  <c r="B95" i="5"/>
  <c r="D113" i="5"/>
  <c r="D115" i="5"/>
  <c r="E113" i="5"/>
  <c r="E115" i="5"/>
  <c r="F113" i="5"/>
  <c r="F115" i="5"/>
  <c r="G113" i="5"/>
  <c r="G115" i="5"/>
  <c r="H113" i="5"/>
  <c r="H115" i="5"/>
  <c r="I113" i="5"/>
  <c r="I115" i="5"/>
  <c r="J113" i="5"/>
  <c r="J115" i="5"/>
  <c r="K113" i="5"/>
  <c r="K115" i="5"/>
  <c r="L113" i="5"/>
  <c r="L115" i="5"/>
  <c r="M113" i="5"/>
  <c r="M115" i="5"/>
  <c r="N113" i="5"/>
  <c r="N115" i="5"/>
  <c r="O113" i="5"/>
  <c r="O115" i="5"/>
  <c r="P113" i="5"/>
  <c r="P115" i="5"/>
  <c r="Q113" i="5"/>
  <c r="Q115" i="5"/>
  <c r="R113" i="5"/>
  <c r="R115" i="5"/>
  <c r="S113" i="5"/>
  <c r="S115" i="5"/>
  <c r="T113" i="5"/>
  <c r="T115" i="5"/>
  <c r="U113" i="5"/>
  <c r="U115" i="5"/>
  <c r="V113" i="5"/>
  <c r="V115" i="5"/>
  <c r="W113" i="5"/>
  <c r="W115" i="5"/>
  <c r="X113" i="5"/>
  <c r="X115" i="5"/>
  <c r="Y113" i="5"/>
  <c r="Y115" i="5"/>
  <c r="Z113" i="5"/>
  <c r="Z115" i="5"/>
  <c r="AA113" i="5"/>
  <c r="AA115" i="5"/>
  <c r="AB113" i="5"/>
  <c r="AB115" i="5"/>
  <c r="AC113" i="5"/>
  <c r="AC115" i="5"/>
  <c r="AD113" i="5"/>
  <c r="AD115" i="5"/>
  <c r="AE113" i="5"/>
  <c r="AE115" i="5"/>
  <c r="AF113" i="5"/>
  <c r="AF115" i="5"/>
  <c r="AG113" i="5"/>
  <c r="AG115" i="5"/>
  <c r="AH113" i="5"/>
  <c r="AH115" i="5"/>
  <c r="AI113" i="5"/>
  <c r="AI115" i="5"/>
  <c r="AJ113" i="5"/>
  <c r="AJ115" i="5"/>
  <c r="AK113" i="5"/>
  <c r="AK115" i="5"/>
  <c r="AL113" i="5"/>
  <c r="AL115" i="5"/>
  <c r="AM113" i="5"/>
  <c r="AM115" i="5"/>
  <c r="AN113" i="5"/>
  <c r="AN115" i="5"/>
  <c r="AO113" i="5"/>
  <c r="AO115" i="5"/>
  <c r="AP113" i="5"/>
  <c r="AP115" i="5"/>
  <c r="AQ113" i="5"/>
  <c r="AQ115" i="5"/>
  <c r="AR113" i="5"/>
  <c r="AR115" i="5"/>
  <c r="AS113" i="5"/>
  <c r="AT113" i="5"/>
  <c r="AT115" i="5"/>
  <c r="AU113" i="5"/>
  <c r="AU115" i="5"/>
  <c r="AV113" i="5"/>
  <c r="AV115" i="5"/>
  <c r="AW113" i="5"/>
  <c r="AW115" i="5"/>
  <c r="AX113" i="5"/>
  <c r="AX115" i="5"/>
  <c r="AY113" i="5"/>
  <c r="AY115" i="5"/>
  <c r="AZ113" i="5"/>
  <c r="AZ115" i="5"/>
  <c r="BA113" i="5"/>
  <c r="BA115" i="5"/>
  <c r="BB113" i="5"/>
  <c r="BB115" i="5"/>
  <c r="BC113" i="5"/>
  <c r="BC115" i="5"/>
  <c r="BD113" i="5"/>
  <c r="BD115" i="5"/>
  <c r="BE113" i="5"/>
  <c r="BE115" i="5"/>
  <c r="BF113" i="5"/>
  <c r="BF115" i="5"/>
  <c r="BG113" i="5"/>
  <c r="BG115" i="5"/>
  <c r="BH113" i="5"/>
  <c r="BH115" i="5"/>
  <c r="BI113" i="5"/>
  <c r="BI115" i="5"/>
  <c r="BJ113" i="5"/>
  <c r="BJ115" i="5"/>
  <c r="AS115" i="5"/>
  <c r="BB113" i="1"/>
  <c r="BB115" i="1"/>
  <c r="BA113" i="1"/>
  <c r="BA115" i="1"/>
  <c r="AZ113" i="1"/>
  <c r="AZ115" i="1"/>
  <c r="AY113" i="1"/>
  <c r="AY115" i="1"/>
  <c r="AX113" i="1"/>
  <c r="AX115" i="1"/>
  <c r="AW113" i="1"/>
  <c r="AW115" i="1"/>
  <c r="AV113" i="1"/>
  <c r="AV115" i="1"/>
  <c r="AU113" i="1"/>
  <c r="AU115" i="1"/>
  <c r="AT113" i="1"/>
  <c r="AT115" i="1"/>
  <c r="AS113" i="1"/>
  <c r="AS115" i="1"/>
  <c r="AR113" i="1"/>
  <c r="AR115" i="1"/>
  <c r="AQ113" i="1"/>
  <c r="AQ115" i="1"/>
  <c r="AP113" i="1"/>
  <c r="AP115" i="1"/>
  <c r="AO113" i="1"/>
  <c r="AO115" i="1"/>
  <c r="AN113" i="1"/>
  <c r="AN115" i="1"/>
  <c r="AM113" i="1"/>
  <c r="AM115" i="1"/>
  <c r="AL113" i="1"/>
  <c r="AL115" i="1"/>
  <c r="AK113" i="1"/>
  <c r="AK115" i="1"/>
  <c r="AJ113" i="1"/>
  <c r="AJ115" i="1"/>
  <c r="AI113" i="1"/>
  <c r="AI115" i="1"/>
  <c r="AH113" i="1"/>
  <c r="AH115" i="1"/>
  <c r="AG113" i="1"/>
  <c r="AG115" i="1"/>
  <c r="AF113" i="1"/>
  <c r="AF115" i="1"/>
  <c r="AE113" i="1"/>
  <c r="AE115" i="1"/>
  <c r="AD113" i="1"/>
  <c r="AD115" i="1"/>
  <c r="AC113" i="1"/>
  <c r="AC115" i="1"/>
  <c r="AB113" i="1"/>
  <c r="AB115" i="1"/>
  <c r="AA113" i="1"/>
  <c r="AA115" i="1"/>
  <c r="Z113" i="1"/>
  <c r="Z115" i="1"/>
  <c r="Y113" i="1"/>
  <c r="Y115" i="1"/>
  <c r="X113" i="1"/>
  <c r="X115" i="1"/>
  <c r="W113" i="1"/>
  <c r="W115" i="1"/>
  <c r="V113" i="1"/>
  <c r="V115" i="1"/>
  <c r="U113" i="1"/>
  <c r="U115" i="1"/>
  <c r="T113" i="1"/>
  <c r="T115" i="1"/>
  <c r="S113" i="1"/>
  <c r="S115" i="1"/>
  <c r="R113" i="1"/>
  <c r="R115" i="1"/>
  <c r="BB73" i="1"/>
  <c r="BB75" i="1"/>
  <c r="BA73" i="1"/>
  <c r="BA75" i="1"/>
  <c r="AZ73" i="1"/>
  <c r="AZ75" i="1"/>
  <c r="AY73" i="1"/>
  <c r="AY75" i="1"/>
  <c r="AX73" i="1"/>
  <c r="AX75" i="1"/>
  <c r="AW73" i="1"/>
  <c r="AW75" i="1"/>
  <c r="AV73" i="1"/>
  <c r="AV75" i="1"/>
  <c r="AU73" i="1"/>
  <c r="AU75" i="1"/>
  <c r="AT73" i="1"/>
  <c r="AT75" i="1"/>
  <c r="AS73" i="1"/>
  <c r="AS75" i="1"/>
  <c r="AR73" i="1"/>
  <c r="AR75" i="1"/>
  <c r="AQ73" i="1"/>
  <c r="AQ75" i="1"/>
  <c r="AP73" i="1"/>
  <c r="AP75" i="1"/>
  <c r="AO73" i="1"/>
  <c r="AO75" i="1"/>
  <c r="AN73" i="1"/>
  <c r="AN75" i="1"/>
  <c r="AM73" i="1"/>
  <c r="AM75" i="1"/>
  <c r="AL73" i="1"/>
  <c r="AL75" i="1"/>
  <c r="AK73" i="1"/>
  <c r="AK75" i="1"/>
  <c r="AJ73" i="1"/>
  <c r="AJ75" i="1"/>
  <c r="AI73" i="1"/>
  <c r="AI75" i="1"/>
  <c r="AH73" i="1"/>
  <c r="AH75" i="1"/>
  <c r="AG73" i="1"/>
  <c r="AG75" i="1"/>
  <c r="AF73" i="1"/>
  <c r="AF75" i="1"/>
  <c r="AE73" i="1"/>
  <c r="AE75" i="1"/>
  <c r="AD73" i="1"/>
  <c r="AD75" i="1"/>
  <c r="AC73" i="1"/>
  <c r="AC75" i="1"/>
  <c r="AB73" i="1"/>
  <c r="AB75" i="1"/>
  <c r="AA73" i="1"/>
  <c r="AA75" i="1"/>
  <c r="Z73" i="1"/>
  <c r="Z75" i="1"/>
  <c r="Y73" i="1"/>
  <c r="Y75" i="1"/>
  <c r="X73" i="1"/>
  <c r="X75" i="1"/>
  <c r="W73" i="1"/>
  <c r="W75" i="1"/>
  <c r="V73" i="1"/>
  <c r="V75" i="1"/>
  <c r="U73" i="1"/>
  <c r="U75" i="1"/>
  <c r="T73" i="1"/>
  <c r="T75" i="1"/>
  <c r="S73" i="1"/>
  <c r="R73" i="1"/>
  <c r="BB33" i="1"/>
  <c r="BB35" i="1"/>
  <c r="BA33" i="1"/>
  <c r="BA35" i="1"/>
  <c r="AZ33" i="1"/>
  <c r="AZ35" i="1"/>
  <c r="AY33" i="1"/>
  <c r="AY35" i="1"/>
  <c r="AX33" i="1"/>
  <c r="AX35" i="1"/>
  <c r="AW33" i="1"/>
  <c r="AW35" i="1"/>
  <c r="AV33" i="1"/>
  <c r="AV35" i="1"/>
  <c r="AU33" i="1"/>
  <c r="AU35" i="1"/>
  <c r="AT33" i="1"/>
  <c r="AT35" i="1"/>
  <c r="AS33" i="1"/>
  <c r="AS35" i="1"/>
  <c r="AR33" i="1"/>
  <c r="AR35" i="1"/>
  <c r="AQ33" i="1"/>
  <c r="AQ35" i="1"/>
  <c r="AP33" i="1"/>
  <c r="AP35" i="1"/>
  <c r="AO33" i="1"/>
  <c r="AO35" i="1"/>
  <c r="AN33" i="1"/>
  <c r="AN35" i="1"/>
  <c r="AM33" i="1"/>
  <c r="AM35" i="1"/>
  <c r="AL33" i="1"/>
  <c r="AL35" i="1"/>
  <c r="AK33" i="1"/>
  <c r="AK35" i="1"/>
  <c r="AJ33" i="1"/>
  <c r="AJ35" i="1"/>
  <c r="AI33" i="1"/>
  <c r="AI35" i="1"/>
  <c r="AH33" i="1"/>
  <c r="AH35" i="1"/>
  <c r="AG33" i="1"/>
  <c r="AG35" i="1"/>
  <c r="AF33" i="1"/>
  <c r="AF35" i="1"/>
  <c r="AE33" i="1"/>
  <c r="AE35" i="1"/>
  <c r="AD33" i="1"/>
  <c r="AD35" i="1"/>
  <c r="AC33" i="1"/>
  <c r="AC35" i="1"/>
  <c r="AB33" i="1"/>
  <c r="AB35" i="1"/>
  <c r="AA33" i="1"/>
  <c r="AA35" i="1"/>
  <c r="Z33" i="1"/>
  <c r="Z35" i="1"/>
  <c r="Y33" i="1"/>
  <c r="Y35" i="1"/>
  <c r="X33" i="1"/>
  <c r="X35" i="1"/>
  <c r="W33" i="1"/>
  <c r="W35" i="1"/>
  <c r="V33" i="1"/>
  <c r="V35" i="1"/>
  <c r="U33" i="1"/>
  <c r="U35" i="1"/>
  <c r="T33" i="1"/>
  <c r="T35" i="1"/>
  <c r="S33" i="1"/>
  <c r="R33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Q113" i="1"/>
  <c r="Q115" i="1"/>
  <c r="Q73" i="1"/>
  <c r="Q33" i="1"/>
  <c r="P113" i="1"/>
  <c r="P115" i="1"/>
  <c r="P73" i="1"/>
  <c r="P33" i="1"/>
  <c r="O73" i="1"/>
  <c r="O75" i="1"/>
  <c r="N73" i="1"/>
  <c r="N75" i="1"/>
  <c r="M73" i="1"/>
  <c r="M75" i="1"/>
  <c r="L73" i="1"/>
  <c r="K73" i="1"/>
  <c r="K75" i="1"/>
  <c r="J73" i="1"/>
  <c r="J75" i="1"/>
  <c r="I73" i="1"/>
  <c r="I75" i="1"/>
  <c r="H73" i="1"/>
  <c r="H75" i="1"/>
  <c r="G73" i="1"/>
  <c r="G75" i="1"/>
  <c r="F73" i="1"/>
  <c r="F75" i="1"/>
  <c r="E73" i="1"/>
  <c r="E75" i="1"/>
  <c r="D73" i="1"/>
  <c r="D75" i="1"/>
  <c r="O113" i="1"/>
  <c r="O115" i="1"/>
  <c r="N113" i="1"/>
  <c r="N115" i="1"/>
  <c r="M113" i="1"/>
  <c r="M115" i="1"/>
  <c r="L113" i="1"/>
  <c r="K113" i="1"/>
  <c r="K115" i="1"/>
  <c r="J113" i="1"/>
  <c r="J115" i="1"/>
  <c r="I113" i="1"/>
  <c r="I115" i="1"/>
  <c r="H113" i="1"/>
  <c r="H115" i="1"/>
  <c r="G113" i="1"/>
  <c r="G115" i="1"/>
  <c r="F113" i="1"/>
  <c r="F115" i="1"/>
  <c r="E113" i="1"/>
  <c r="E115" i="1"/>
  <c r="D113" i="1"/>
  <c r="D115" i="1"/>
  <c r="B95" i="1"/>
  <c r="B15" i="1"/>
  <c r="B55" i="1"/>
  <c r="L115" i="1"/>
  <c r="L75" i="1"/>
  <c r="O33" i="1"/>
  <c r="N33" i="1"/>
  <c r="M33" i="1"/>
  <c r="L33" i="1"/>
  <c r="K33" i="1"/>
  <c r="J33" i="1"/>
  <c r="I33" i="1"/>
  <c r="H33" i="1"/>
  <c r="G33" i="1"/>
  <c r="F33" i="1"/>
  <c r="E33" i="1"/>
  <c r="D33" i="1"/>
  <c r="Z10" i="4"/>
  <c r="N21" i="1"/>
  <c r="N22" i="1"/>
  <c r="Y10" i="4"/>
  <c r="X10" i="4"/>
  <c r="L101" i="1"/>
  <c r="W10" i="4"/>
  <c r="K101" i="1"/>
  <c r="V10" i="4"/>
  <c r="U10" i="4"/>
  <c r="I101" i="1"/>
  <c r="I61" i="1"/>
  <c r="T10" i="4"/>
  <c r="S10" i="4"/>
  <c r="G21" i="1"/>
  <c r="R10" i="4"/>
  <c r="F61" i="1"/>
  <c r="Q10" i="4"/>
  <c r="P10" i="4"/>
  <c r="P11" i="4"/>
  <c r="D61" i="5"/>
  <c r="P61" i="5"/>
  <c r="P62" i="5"/>
  <c r="P64" i="5"/>
  <c r="P69" i="5"/>
  <c r="P77" i="5"/>
  <c r="Q11" i="4"/>
  <c r="R11" i="4"/>
  <c r="S11" i="4"/>
  <c r="T11" i="4"/>
  <c r="H61" i="5"/>
  <c r="T61" i="5"/>
  <c r="AF61" i="5"/>
  <c r="U11" i="4"/>
  <c r="V11" i="4"/>
  <c r="W11" i="4"/>
  <c r="X11" i="4"/>
  <c r="Y11" i="4"/>
  <c r="M21" i="5"/>
  <c r="Z11" i="4"/>
  <c r="AA11" i="4"/>
  <c r="Q8" i="4"/>
  <c r="R8" i="4"/>
  <c r="S8" i="4"/>
  <c r="T8" i="4"/>
  <c r="U8" i="4"/>
  <c r="V8" i="4"/>
  <c r="W8" i="4"/>
  <c r="X8" i="4"/>
  <c r="Y8" i="4"/>
  <c r="Z8" i="4"/>
  <c r="AA8" i="4"/>
  <c r="E55" i="4"/>
  <c r="E28" i="4"/>
  <c r="F101" i="1"/>
  <c r="K21" i="5"/>
  <c r="L21" i="1"/>
  <c r="X21" i="1"/>
  <c r="AJ21" i="1"/>
  <c r="AV21" i="1"/>
  <c r="L61" i="1"/>
  <c r="D21" i="5"/>
  <c r="P21" i="5"/>
  <c r="P22" i="5"/>
  <c r="D101" i="5"/>
  <c r="D102" i="5"/>
  <c r="W101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F121" i="5"/>
  <c r="G121" i="5"/>
  <c r="U99" i="5"/>
  <c r="T20" i="1"/>
  <c r="U19" i="1"/>
  <c r="U20" i="1"/>
  <c r="V19" i="1"/>
  <c r="T100" i="1"/>
  <c r="U99" i="1"/>
  <c r="U17" i="5"/>
  <c r="V17" i="5"/>
  <c r="V97" i="5"/>
  <c r="AA19" i="5"/>
  <c r="U20" i="5"/>
  <c r="W17" i="5"/>
  <c r="O62" i="1"/>
  <c r="O64" i="1"/>
  <c r="V20" i="5"/>
  <c r="E152" i="1"/>
  <c r="E141" i="1"/>
  <c r="F141" i="1"/>
  <c r="G141" i="1"/>
  <c r="H141" i="1"/>
  <c r="N21" i="5"/>
  <c r="F21" i="5"/>
  <c r="R21" i="5"/>
  <c r="E101" i="5"/>
  <c r="Q101" i="5"/>
  <c r="K61" i="1"/>
  <c r="W61" i="1"/>
  <c r="AI61" i="1"/>
  <c r="K21" i="1"/>
  <c r="W21" i="1"/>
  <c r="AI21" i="1"/>
  <c r="AU21" i="1"/>
  <c r="BG21" i="1"/>
  <c r="D41" i="5"/>
  <c r="E41" i="5"/>
  <c r="F41" i="5"/>
  <c r="AN10" i="5"/>
  <c r="AC10" i="5"/>
  <c r="AD10" i="5"/>
  <c r="AE10" i="5"/>
  <c r="AF10" i="5"/>
  <c r="AG10" i="5"/>
  <c r="AH10" i="5"/>
  <c r="AI10" i="5"/>
  <c r="AJ10" i="5"/>
  <c r="AK10" i="5"/>
  <c r="AL10" i="5"/>
  <c r="AM10" i="5"/>
  <c r="AB10" i="1"/>
  <c r="AN10" i="1"/>
  <c r="AZ10" i="1"/>
  <c r="BA10" i="1"/>
  <c r="BB10" i="1"/>
  <c r="BC10" i="1"/>
  <c r="BD10" i="1"/>
  <c r="Q10" i="1"/>
  <c r="R10" i="1"/>
  <c r="S10" i="1"/>
  <c r="T10" i="1"/>
  <c r="U10" i="1"/>
  <c r="V10" i="1"/>
  <c r="W10" i="1"/>
  <c r="X10" i="1"/>
  <c r="Y10" i="1"/>
  <c r="Z10" i="1"/>
  <c r="AA10" i="1"/>
  <c r="M21" i="1"/>
  <c r="Y21" i="1"/>
  <c r="O102" i="1"/>
  <c r="AA101" i="1"/>
  <c r="E153" i="1"/>
  <c r="F153" i="1"/>
  <c r="G153" i="1"/>
  <c r="H153" i="1"/>
  <c r="AZ10" i="5"/>
  <c r="BA10" i="5"/>
  <c r="BB10" i="5"/>
  <c r="BC10" i="5"/>
  <c r="BD10" i="5"/>
  <c r="BE10" i="5"/>
  <c r="BF10" i="5"/>
  <c r="BG10" i="5"/>
  <c r="BH10" i="5"/>
  <c r="BI10" i="5"/>
  <c r="BJ10" i="5"/>
  <c r="AO10" i="5"/>
  <c r="AP10" i="5"/>
  <c r="AQ10" i="5"/>
  <c r="AR10" i="5"/>
  <c r="AS10" i="5"/>
  <c r="AT10" i="5"/>
  <c r="AU10" i="5"/>
  <c r="AV10" i="5"/>
  <c r="AW10" i="5"/>
  <c r="AX10" i="5"/>
  <c r="AY10" i="5"/>
  <c r="F81" i="1"/>
  <c r="G81" i="1"/>
  <c r="H81" i="1"/>
  <c r="I81" i="1"/>
  <c r="I82" i="1"/>
  <c r="AM101" i="1"/>
  <c r="AY101" i="1"/>
  <c r="F22" i="5"/>
  <c r="F24" i="5"/>
  <c r="O22" i="1"/>
  <c r="O24" i="1"/>
  <c r="K22" i="1"/>
  <c r="M101" i="5"/>
  <c r="M61" i="5"/>
  <c r="H101" i="1"/>
  <c r="H21" i="1"/>
  <c r="T21" i="1"/>
  <c r="H61" i="1"/>
  <c r="K22" i="5"/>
  <c r="W21" i="5"/>
  <c r="AI21" i="5"/>
  <c r="AO10" i="1"/>
  <c r="AP10" i="1"/>
  <c r="AQ10" i="1"/>
  <c r="AR10" i="1"/>
  <c r="AS10" i="1"/>
  <c r="AT10" i="1"/>
  <c r="AU10" i="1"/>
  <c r="AV10" i="1"/>
  <c r="AW10" i="1"/>
  <c r="AX10" i="1"/>
  <c r="AY10" i="1"/>
  <c r="BE10" i="1"/>
  <c r="BF10" i="1"/>
  <c r="BG10" i="1"/>
  <c r="BH10" i="1"/>
  <c r="BI10" i="1"/>
  <c r="BJ10" i="1"/>
  <c r="BK10" i="1"/>
  <c r="I101" i="5"/>
  <c r="U101" i="5"/>
  <c r="AG101" i="5"/>
  <c r="I21" i="5"/>
  <c r="I61" i="5"/>
  <c r="I62" i="5"/>
  <c r="I64" i="5"/>
  <c r="I69" i="5"/>
  <c r="I77" i="5"/>
  <c r="D21" i="1"/>
  <c r="D101" i="1"/>
  <c r="D61" i="1"/>
  <c r="D62" i="1"/>
  <c r="AC10" i="1"/>
  <c r="AD10" i="1"/>
  <c r="AE10" i="1"/>
  <c r="AF10" i="1"/>
  <c r="AG10" i="1"/>
  <c r="AH10" i="1"/>
  <c r="AI10" i="1"/>
  <c r="AJ10" i="1"/>
  <c r="AK10" i="1"/>
  <c r="AL10" i="1"/>
  <c r="AM10" i="1"/>
  <c r="F102" i="1"/>
  <c r="R101" i="1"/>
  <c r="J101" i="1"/>
  <c r="V101" i="1"/>
  <c r="J21" i="1"/>
  <c r="J61" i="1"/>
  <c r="J62" i="1"/>
  <c r="J64" i="1"/>
  <c r="J69" i="1"/>
  <c r="AB19" i="5"/>
  <c r="AC19" i="5"/>
  <c r="AD19" i="5"/>
  <c r="AE19" i="5"/>
  <c r="AF19" i="5"/>
  <c r="J61" i="5"/>
  <c r="J62" i="5"/>
  <c r="J101" i="5"/>
  <c r="J102" i="5"/>
  <c r="J21" i="5"/>
  <c r="F61" i="5"/>
  <c r="F101" i="5"/>
  <c r="F102" i="5"/>
  <c r="AR7" i="6"/>
  <c r="AS7" i="6" s="1"/>
  <c r="K101" i="5"/>
  <c r="W101" i="5"/>
  <c r="K61" i="5"/>
  <c r="K62" i="5"/>
  <c r="E21" i="1"/>
  <c r="E22" i="1"/>
  <c r="E24" i="1"/>
  <c r="G61" i="1"/>
  <c r="G101" i="1"/>
  <c r="D41" i="1"/>
  <c r="I21" i="1"/>
  <c r="F21" i="1"/>
  <c r="E153" i="5"/>
  <c r="F153" i="5"/>
  <c r="G153" i="5"/>
  <c r="H153" i="5"/>
  <c r="T97" i="5"/>
  <c r="T100" i="5"/>
  <c r="T59" i="5"/>
  <c r="T60" i="5"/>
  <c r="H22" i="1"/>
  <c r="H24" i="1"/>
  <c r="V61" i="1"/>
  <c r="J77" i="1"/>
  <c r="R102" i="1"/>
  <c r="P101" i="1"/>
  <c r="D102" i="1"/>
  <c r="U21" i="1"/>
  <c r="AG21" i="1"/>
  <c r="AS21" i="1"/>
  <c r="I22" i="1"/>
  <c r="M62" i="5"/>
  <c r="M64" i="5"/>
  <c r="M65" i="5"/>
  <c r="M67" i="5"/>
  <c r="M72" i="5"/>
  <c r="M74" i="5"/>
  <c r="M69" i="5"/>
  <c r="M77" i="5"/>
  <c r="Y61" i="5"/>
  <c r="AK61" i="5"/>
  <c r="AW61" i="5"/>
  <c r="S101" i="1"/>
  <c r="J22" i="5"/>
  <c r="J102" i="1"/>
  <c r="U61" i="5"/>
  <c r="U21" i="5"/>
  <c r="I22" i="5"/>
  <c r="I24" i="5"/>
  <c r="E41" i="1"/>
  <c r="F41" i="1"/>
  <c r="W61" i="5"/>
  <c r="AI61" i="5"/>
  <c r="I102" i="5"/>
  <c r="H62" i="1"/>
  <c r="T61" i="1"/>
  <c r="I24" i="1"/>
  <c r="I29" i="1"/>
  <c r="I37" i="1"/>
  <c r="H64" i="1"/>
  <c r="AF61" i="1"/>
  <c r="AR61" i="1"/>
  <c r="J81" i="1"/>
  <c r="AH61" i="1"/>
  <c r="AR49" i="6"/>
  <c r="AS49" i="6" s="1"/>
  <c r="V21" i="1"/>
  <c r="J22" i="1"/>
  <c r="J24" i="1"/>
  <c r="K64" i="5"/>
  <c r="K65" i="5"/>
  <c r="K67" i="5"/>
  <c r="K72" i="5"/>
  <c r="K74" i="5"/>
  <c r="K69" i="5"/>
  <c r="K77" i="5"/>
  <c r="I25" i="1"/>
  <c r="I27" i="1"/>
  <c r="I32" i="1"/>
  <c r="I34" i="1"/>
  <c r="I35" i="1"/>
  <c r="F104" i="1"/>
  <c r="F109" i="1"/>
  <c r="F117" i="1"/>
  <c r="S61" i="1"/>
  <c r="S62" i="1"/>
  <c r="S64" i="1"/>
  <c r="V61" i="5"/>
  <c r="AH61" i="5"/>
  <c r="E101" i="1"/>
  <c r="Q101" i="1"/>
  <c r="E61" i="1"/>
  <c r="AB10" i="4"/>
  <c r="AC10" i="4"/>
  <c r="U61" i="1"/>
  <c r="AG61" i="1"/>
  <c r="I62" i="1"/>
  <c r="P61" i="1"/>
  <c r="X17" i="5"/>
  <c r="W97" i="5"/>
  <c r="W20" i="5"/>
  <c r="W22" i="5"/>
  <c r="W24" i="5"/>
  <c r="W29" i="5"/>
  <c r="W37" i="5"/>
  <c r="P21" i="1"/>
  <c r="D42" i="1"/>
  <c r="D22" i="1"/>
  <c r="D25" i="1"/>
  <c r="D27" i="1"/>
  <c r="D32" i="1"/>
  <c r="D34" i="1"/>
  <c r="D35" i="1"/>
  <c r="O101" i="5"/>
  <c r="AA101" i="5"/>
  <c r="AM101" i="5"/>
  <c r="AY101" i="5"/>
  <c r="O21" i="5"/>
  <c r="AA21" i="5"/>
  <c r="O61" i="5"/>
  <c r="O62" i="5"/>
  <c r="H21" i="5"/>
  <c r="H101" i="5"/>
  <c r="F62" i="1"/>
  <c r="K62" i="1"/>
  <c r="E81" i="5"/>
  <c r="D82" i="5"/>
  <c r="D84" i="5"/>
  <c r="D88" i="5"/>
  <c r="D90" i="5"/>
  <c r="V99" i="5"/>
  <c r="U101" i="1"/>
  <c r="AG101" i="1"/>
  <c r="I102" i="1"/>
  <c r="V20" i="1"/>
  <c r="W19" i="1"/>
  <c r="K102" i="1"/>
  <c r="N61" i="5"/>
  <c r="N101" i="5"/>
  <c r="L22" i="1"/>
  <c r="D122" i="5"/>
  <c r="P101" i="5"/>
  <c r="P102" i="5"/>
  <c r="P104" i="5"/>
  <c r="AB21" i="5"/>
  <c r="AN21" i="5"/>
  <c r="M101" i="1"/>
  <c r="M61" i="1"/>
  <c r="N101" i="1"/>
  <c r="N102" i="1"/>
  <c r="N104" i="1"/>
  <c r="N61" i="1"/>
  <c r="N62" i="1"/>
  <c r="N64" i="1"/>
  <c r="T59" i="1"/>
  <c r="T60" i="1"/>
  <c r="I64" i="1"/>
  <c r="Z61" i="1"/>
  <c r="AL61" i="1"/>
  <c r="AX61" i="1"/>
  <c r="K104" i="1"/>
  <c r="K109" i="1"/>
  <c r="K117" i="1"/>
  <c r="I104" i="1"/>
  <c r="I109" i="1"/>
  <c r="I117" i="1"/>
  <c r="H22" i="5"/>
  <c r="T21" i="5"/>
  <c r="T22" i="5"/>
  <c r="AB61" i="1"/>
  <c r="AN61" i="1"/>
  <c r="AE61" i="1"/>
  <c r="AQ61" i="1"/>
  <c r="X19" i="1"/>
  <c r="W20" i="1"/>
  <c r="W22" i="1"/>
  <c r="X20" i="5"/>
  <c r="X97" i="5"/>
  <c r="Y17" i="5"/>
  <c r="Y97" i="5"/>
  <c r="Q61" i="1"/>
  <c r="E82" i="1"/>
  <c r="E62" i="1"/>
  <c r="V100" i="5"/>
  <c r="W99" i="5"/>
  <c r="W100" i="5"/>
  <c r="F81" i="5"/>
  <c r="O102" i="5"/>
  <c r="O104" i="5"/>
  <c r="O109" i="5"/>
  <c r="O117" i="5"/>
  <c r="P22" i="1"/>
  <c r="E102" i="1"/>
  <c r="J25" i="1"/>
  <c r="J27" i="1"/>
  <c r="J32" i="1"/>
  <c r="J34" i="1"/>
  <c r="H102" i="5"/>
  <c r="T101" i="5"/>
  <c r="AA61" i="5"/>
  <c r="AM61" i="5"/>
  <c r="D24" i="1"/>
  <c r="Y61" i="1"/>
  <c r="AK61" i="1"/>
  <c r="AW61" i="1"/>
  <c r="M62" i="1"/>
  <c r="Z61" i="5"/>
  <c r="AL61" i="5"/>
  <c r="N62" i="5"/>
  <c r="E104" i="1"/>
  <c r="E105" i="1"/>
  <c r="E109" i="1"/>
  <c r="E117" i="1"/>
  <c r="Z17" i="5"/>
  <c r="Y20" i="5"/>
  <c r="M64" i="1"/>
  <c r="M69" i="1"/>
  <c r="M77" i="1"/>
  <c r="AG19" i="5"/>
  <c r="AH19" i="5"/>
  <c r="AI19" i="5"/>
  <c r="AJ19" i="5"/>
  <c r="I105" i="1"/>
  <c r="I107" i="1"/>
  <c r="I112" i="1"/>
  <c r="I114" i="1"/>
  <c r="Q62" i="1"/>
  <c r="AC61" i="1"/>
  <c r="AO61" i="1"/>
  <c r="H104" i="5"/>
  <c r="H109" i="5"/>
  <c r="H117" i="5"/>
  <c r="E64" i="1"/>
  <c r="E69" i="1"/>
  <c r="E77" i="1"/>
  <c r="Y19" i="1"/>
  <c r="Z19" i="1"/>
  <c r="AA19" i="1"/>
  <c r="X20" i="1"/>
  <c r="H24" i="5"/>
  <c r="H29" i="5"/>
  <c r="H37" i="5"/>
  <c r="K105" i="1"/>
  <c r="K107" i="1"/>
  <c r="K112" i="1"/>
  <c r="K114" i="1"/>
  <c r="G81" i="5"/>
  <c r="H81" i="5"/>
  <c r="I81" i="5"/>
  <c r="E65" i="1"/>
  <c r="E67" i="1"/>
  <c r="E72" i="1"/>
  <c r="E74" i="1"/>
  <c r="Z20" i="5"/>
  <c r="Z97" i="5"/>
  <c r="AA17" i="5"/>
  <c r="AA20" i="5"/>
  <c r="O105" i="5"/>
  <c r="O107" i="5"/>
  <c r="O112" i="5"/>
  <c r="O114" i="5"/>
  <c r="H105" i="5"/>
  <c r="H107" i="5"/>
  <c r="H112" i="5"/>
  <c r="H114" i="5"/>
  <c r="Y20" i="1"/>
  <c r="Q64" i="1"/>
  <c r="Q65" i="1"/>
  <c r="Q67" i="1"/>
  <c r="Q72" i="1"/>
  <c r="Q74" i="1"/>
  <c r="Q75" i="1"/>
  <c r="E107" i="1"/>
  <c r="E112" i="1"/>
  <c r="E114" i="1"/>
  <c r="AB17" i="5"/>
  <c r="AB20" i="5"/>
  <c r="AB22" i="5"/>
  <c r="AB24" i="5"/>
  <c r="AB29" i="5"/>
  <c r="AB37" i="5"/>
  <c r="Z20" i="1"/>
  <c r="AB19" i="1"/>
  <c r="AC19" i="1"/>
  <c r="AD19" i="1"/>
  <c r="AA20" i="1"/>
  <c r="AB97" i="5"/>
  <c r="AC17" i="5"/>
  <c r="AD17" i="5"/>
  <c r="AC97" i="5"/>
  <c r="AC20" i="5"/>
  <c r="AB20" i="1"/>
  <c r="AC20" i="1"/>
  <c r="AE17" i="5"/>
  <c r="AE97" i="5"/>
  <c r="AD97" i="5"/>
  <c r="AD20" i="5"/>
  <c r="AE20" i="5"/>
  <c r="AD20" i="1"/>
  <c r="AE19" i="1"/>
  <c r="AF19" i="1"/>
  <c r="AE20" i="1"/>
  <c r="AF20" i="1"/>
  <c r="AG19" i="1"/>
  <c r="AH19" i="1"/>
  <c r="AH20" i="1"/>
  <c r="AG20" i="1"/>
  <c r="AG22" i="1"/>
  <c r="AI19" i="1"/>
  <c r="AJ19" i="1"/>
  <c r="AG24" i="1"/>
  <c r="AG29" i="1"/>
  <c r="AG37" i="1"/>
  <c r="AG25" i="1"/>
  <c r="AG27" i="1"/>
  <c r="AG32" i="1"/>
  <c r="AG34" i="1"/>
  <c r="P24" i="1"/>
  <c r="AG61" i="5"/>
  <c r="T22" i="1"/>
  <c r="AF21" i="1"/>
  <c r="J24" i="5"/>
  <c r="J29" i="5"/>
  <c r="F62" i="5"/>
  <c r="F82" i="5"/>
  <c r="R61" i="5"/>
  <c r="E84" i="1"/>
  <c r="E85" i="1"/>
  <c r="E87" i="1"/>
  <c r="AS101" i="5"/>
  <c r="AB25" i="5"/>
  <c r="AB27" i="5"/>
  <c r="AB32" i="5"/>
  <c r="AB34" i="5"/>
  <c r="AT61" i="1"/>
  <c r="J104" i="5"/>
  <c r="J109" i="5"/>
  <c r="J117" i="5"/>
  <c r="N64" i="5"/>
  <c r="N69" i="5"/>
  <c r="N77" i="5"/>
  <c r="P102" i="1"/>
  <c r="AB101" i="1"/>
  <c r="BK101" i="1"/>
  <c r="AD21" i="5"/>
  <c r="R22" i="5"/>
  <c r="F64" i="1"/>
  <c r="F65" i="1"/>
  <c r="F67" i="1"/>
  <c r="F72" i="1"/>
  <c r="F74" i="1"/>
  <c r="I65" i="1"/>
  <c r="I67" i="1"/>
  <c r="I72" i="1"/>
  <c r="I69" i="1"/>
  <c r="I77" i="1"/>
  <c r="H65" i="1"/>
  <c r="H67" i="1"/>
  <c r="H72" i="1"/>
  <c r="H74" i="1"/>
  <c r="H69" i="1"/>
  <c r="H77" i="1"/>
  <c r="G82" i="1"/>
  <c r="G62" i="1"/>
  <c r="Q102" i="5"/>
  <c r="AC101" i="5"/>
  <c r="AO101" i="5"/>
  <c r="F82" i="1"/>
  <c r="R61" i="1"/>
  <c r="AF21" i="5"/>
  <c r="O22" i="5"/>
  <c r="AB101" i="5"/>
  <c r="AN101" i="5"/>
  <c r="N105" i="1"/>
  <c r="N107" i="1"/>
  <c r="N112" i="1"/>
  <c r="N114" i="1"/>
  <c r="N109" i="1"/>
  <c r="N117" i="1"/>
  <c r="V22" i="1"/>
  <c r="V24" i="1"/>
  <c r="AH21" i="1"/>
  <c r="AG21" i="5"/>
  <c r="U22" i="5"/>
  <c r="G102" i="1"/>
  <c r="G104" i="1"/>
  <c r="G109" i="1"/>
  <c r="G117" i="1"/>
  <c r="V101" i="5"/>
  <c r="T102" i="5"/>
  <c r="AF101" i="5"/>
  <c r="L24" i="1"/>
  <c r="L25" i="1"/>
  <c r="L27" i="1"/>
  <c r="L32" i="1"/>
  <c r="L29" i="1"/>
  <c r="L37" i="1"/>
  <c r="AB21" i="1"/>
  <c r="I84" i="1"/>
  <c r="I88" i="1"/>
  <c r="I90" i="1"/>
  <c r="V21" i="5"/>
  <c r="AH101" i="1"/>
  <c r="AT101" i="1"/>
  <c r="Z21" i="1"/>
  <c r="Y101" i="1"/>
  <c r="AK101" i="1"/>
  <c r="M102" i="1"/>
  <c r="K64" i="1"/>
  <c r="K65" i="1"/>
  <c r="K67" i="1"/>
  <c r="K72" i="1"/>
  <c r="K74" i="1"/>
  <c r="D44" i="1"/>
  <c r="D48" i="1"/>
  <c r="D50" i="1"/>
  <c r="H25" i="1"/>
  <c r="H27" i="1"/>
  <c r="H32" i="1"/>
  <c r="H29" i="1"/>
  <c r="H37" i="1"/>
  <c r="J104" i="1"/>
  <c r="J109" i="1"/>
  <c r="J117" i="1"/>
  <c r="S102" i="1"/>
  <c r="L62" i="1"/>
  <c r="X61" i="1"/>
  <c r="AJ61" i="1"/>
  <c r="N24" i="1"/>
  <c r="N29" i="1"/>
  <c r="N37" i="1"/>
  <c r="N102" i="5"/>
  <c r="Y101" i="5"/>
  <c r="M102" i="5"/>
  <c r="T24" i="5"/>
  <c r="T29" i="5"/>
  <c r="T37" i="5"/>
  <c r="AE101" i="1"/>
  <c r="D124" i="5"/>
  <c r="D128" i="5"/>
  <c r="D130" i="5"/>
  <c r="P62" i="1"/>
  <c r="D64" i="1"/>
  <c r="D69" i="1"/>
  <c r="D77" i="1"/>
  <c r="X22" i="1"/>
  <c r="Z101" i="5"/>
  <c r="AB61" i="5"/>
  <c r="I104" i="5"/>
  <c r="R104" i="1"/>
  <c r="R109" i="1"/>
  <c r="R117" i="1"/>
  <c r="K24" i="5"/>
  <c r="K29" i="5"/>
  <c r="K37" i="5"/>
  <c r="M22" i="1"/>
  <c r="N22" i="5"/>
  <c r="Z21" i="5"/>
  <c r="D82" i="1"/>
  <c r="F105" i="1"/>
  <c r="F107" i="1"/>
  <c r="F112" i="1"/>
  <c r="J65" i="1"/>
  <c r="J67" i="1"/>
  <c r="J72" i="1"/>
  <c r="E122" i="5"/>
  <c r="H82" i="5"/>
  <c r="H84" i="5"/>
  <c r="H62" i="5"/>
  <c r="F22" i="1"/>
  <c r="F24" i="1"/>
  <c r="AD101" i="1"/>
  <c r="R21" i="1"/>
  <c r="R22" i="1"/>
  <c r="Q21" i="1"/>
  <c r="E102" i="5"/>
  <c r="F122" i="5"/>
  <c r="R101" i="5"/>
  <c r="AD21" i="1"/>
  <c r="AL101" i="5"/>
  <c r="AH21" i="5"/>
  <c r="V22" i="5"/>
  <c r="O25" i="5"/>
  <c r="O27" i="5"/>
  <c r="O32" i="5"/>
  <c r="O24" i="5"/>
  <c r="O29" i="5"/>
  <c r="O37" i="5"/>
  <c r="R62" i="1"/>
  <c r="AD61" i="1"/>
  <c r="G65" i="1"/>
  <c r="G67" i="1"/>
  <c r="G72" i="1"/>
  <c r="G74" i="1"/>
  <c r="G64" i="1"/>
  <c r="G69" i="1"/>
  <c r="G77" i="1"/>
  <c r="BE101" i="5"/>
  <c r="F84" i="5"/>
  <c r="F88" i="5"/>
  <c r="F90" i="5"/>
  <c r="K25" i="5"/>
  <c r="K27" i="5"/>
  <c r="U24" i="5"/>
  <c r="U29" i="5"/>
  <c r="U37" i="5"/>
  <c r="AC21" i="1"/>
  <c r="Q22" i="1"/>
  <c r="E124" i="5"/>
  <c r="E128" i="5"/>
  <c r="E130" i="5"/>
  <c r="P104" i="1"/>
  <c r="P109" i="1"/>
  <c r="P117" i="1"/>
  <c r="AD61" i="5"/>
  <c r="R62" i="5"/>
  <c r="J105" i="1"/>
  <c r="J107" i="1"/>
  <c r="AQ101" i="1"/>
  <c r="V102" i="5"/>
  <c r="AH101" i="5"/>
  <c r="AT101" i="5"/>
  <c r="BF101" i="5"/>
  <c r="V29" i="1"/>
  <c r="V37" i="1"/>
  <c r="T25" i="5"/>
  <c r="T27" i="5"/>
  <c r="T32" i="5"/>
  <c r="M24" i="1"/>
  <c r="M29" i="1"/>
  <c r="M37" i="1"/>
  <c r="BF61" i="1"/>
  <c r="F64" i="5"/>
  <c r="N24" i="5"/>
  <c r="N25" i="5"/>
  <c r="N27" i="5"/>
  <c r="N32" i="5"/>
  <c r="N29" i="5"/>
  <c r="N37" i="5"/>
  <c r="AN61" i="5"/>
  <c r="AK101" i="5"/>
  <c r="S104" i="1"/>
  <c r="S109" i="1"/>
  <c r="S117" i="1"/>
  <c r="Z22" i="1"/>
  <c r="AL21" i="1"/>
  <c r="T104" i="5"/>
  <c r="T105" i="5"/>
  <c r="T107" i="5"/>
  <c r="T112" i="5"/>
  <c r="T114" i="5"/>
  <c r="AT21" i="1"/>
  <c r="AH22" i="1"/>
  <c r="Q104" i="5"/>
  <c r="Q109" i="5"/>
  <c r="Q117" i="5"/>
  <c r="AN101" i="1"/>
  <c r="D125" i="5"/>
  <c r="D127" i="5"/>
  <c r="P65" i="5"/>
  <c r="P67" i="5"/>
  <c r="P72" i="5"/>
  <c r="P74" i="5"/>
  <c r="P75" i="5"/>
  <c r="D45" i="1"/>
  <c r="D47" i="1"/>
  <c r="D84" i="1"/>
  <c r="D85" i="1"/>
  <c r="D87" i="1"/>
  <c r="Z22" i="5"/>
  <c r="Z24" i="5"/>
  <c r="AL21" i="5"/>
  <c r="M104" i="5"/>
  <c r="M109" i="5"/>
  <c r="M117" i="5"/>
  <c r="N104" i="5"/>
  <c r="N109" i="5"/>
  <c r="N117" i="5"/>
  <c r="AR101" i="5"/>
  <c r="T24" i="1"/>
  <c r="T29" i="1"/>
  <c r="T37" i="1"/>
  <c r="J105" i="5"/>
  <c r="J107" i="5"/>
  <c r="J112" i="5"/>
  <c r="J114" i="5"/>
  <c r="AP101" i="1"/>
  <c r="BB101" i="1"/>
  <c r="F124" i="5"/>
  <c r="F125" i="5"/>
  <c r="F127" i="5"/>
  <c r="H64" i="5"/>
  <c r="H65" i="5"/>
  <c r="H67" i="5"/>
  <c r="H72" i="5"/>
  <c r="H74" i="5"/>
  <c r="F114" i="1"/>
  <c r="P65" i="1"/>
  <c r="P67" i="1"/>
  <c r="P64" i="1"/>
  <c r="P69" i="1"/>
  <c r="P77" i="1"/>
  <c r="M104" i="1"/>
  <c r="M105" i="1"/>
  <c r="M107" i="1"/>
  <c r="M112" i="1"/>
  <c r="M114" i="1"/>
  <c r="I74" i="1"/>
  <c r="I135" i="1"/>
  <c r="AD22" i="5"/>
  <c r="AP21" i="5"/>
  <c r="J37" i="5"/>
  <c r="N65" i="5"/>
  <c r="N67" i="5"/>
  <c r="N72" i="5"/>
  <c r="N74" i="5"/>
  <c r="I65" i="5"/>
  <c r="I67" i="5"/>
  <c r="I72" i="5"/>
  <c r="I74" i="5"/>
  <c r="L64" i="1"/>
  <c r="L69" i="1"/>
  <c r="L77" i="1"/>
  <c r="F84" i="1"/>
  <c r="F88" i="1"/>
  <c r="F90" i="1"/>
  <c r="R102" i="5"/>
  <c r="AD101" i="5"/>
  <c r="F29" i="1"/>
  <c r="F37" i="1"/>
  <c r="X24" i="1"/>
  <c r="X29" i="1"/>
  <c r="X37" i="1"/>
  <c r="AS21" i="5"/>
  <c r="AR21" i="5"/>
  <c r="BD21" i="5"/>
  <c r="R24" i="5"/>
  <c r="R25" i="5"/>
  <c r="R27" i="5"/>
  <c r="R32" i="5"/>
  <c r="AR21" i="1"/>
  <c r="AF22" i="1"/>
  <c r="AS61" i="5"/>
  <c r="R105" i="1"/>
  <c r="R107" i="1"/>
  <c r="R112" i="1"/>
  <c r="R114" i="1"/>
  <c r="D65" i="1"/>
  <c r="D67" i="1"/>
  <c r="D72" i="1"/>
  <c r="I85" i="1"/>
  <c r="I87" i="1"/>
  <c r="J25" i="5"/>
  <c r="J27" i="5"/>
  <c r="J32" i="5"/>
  <c r="J34" i="5"/>
  <c r="AP101" i="5"/>
  <c r="AX21" i="1"/>
  <c r="BC101" i="1"/>
  <c r="N105" i="5"/>
  <c r="N107" i="5"/>
  <c r="N112" i="5"/>
  <c r="N114" i="5"/>
  <c r="M25" i="1"/>
  <c r="M27" i="1"/>
  <c r="M32" i="1"/>
  <c r="M34" i="1"/>
  <c r="M35" i="1"/>
  <c r="BD101" i="5"/>
  <c r="AX21" i="5"/>
  <c r="BF101" i="1"/>
  <c r="AV61" i="1"/>
  <c r="R24" i="1"/>
  <c r="R29" i="1"/>
  <c r="R37" i="1"/>
  <c r="R25" i="1"/>
  <c r="R27" i="1"/>
  <c r="R32" i="1"/>
  <c r="Q105" i="5"/>
  <c r="Q107" i="5"/>
  <c r="Q112" i="5"/>
  <c r="Q114" i="5"/>
  <c r="V25" i="1"/>
  <c r="V27" i="1"/>
  <c r="V32" i="1"/>
  <c r="V34" i="1"/>
  <c r="AD24" i="5"/>
  <c r="AD29" i="5"/>
  <c r="AD37" i="5"/>
  <c r="AP61" i="5"/>
  <c r="AP21" i="1"/>
  <c r="AD22" i="1"/>
  <c r="BD21" i="1"/>
  <c r="BB21" i="5"/>
  <c r="AZ61" i="5"/>
  <c r="R64" i="5"/>
  <c r="R65" i="5"/>
  <c r="R67" i="5"/>
  <c r="R72" i="5"/>
  <c r="R74" i="5"/>
  <c r="R75" i="5"/>
  <c r="AO21" i="1"/>
  <c r="AC22" i="1"/>
  <c r="AT21" i="5"/>
  <c r="F25" i="1"/>
  <c r="F27" i="1"/>
  <c r="F32" i="1"/>
  <c r="P105" i="1"/>
  <c r="P107" i="1"/>
  <c r="P112" i="1"/>
  <c r="P114" i="1"/>
  <c r="AF24" i="1"/>
  <c r="AF25" i="1"/>
  <c r="AF27" i="1"/>
  <c r="AF32" i="1"/>
  <c r="AW101" i="1"/>
  <c r="AZ101" i="1"/>
  <c r="J112" i="1"/>
  <c r="Q24" i="1"/>
  <c r="Q25" i="1"/>
  <c r="Q27" i="1"/>
  <c r="Q32" i="1"/>
  <c r="G105" i="1"/>
  <c r="G107" i="1"/>
  <c r="BA101" i="5"/>
  <c r="R64" i="1"/>
  <c r="R69" i="1"/>
  <c r="R77" i="1"/>
  <c r="V24" i="5"/>
  <c r="L65" i="1"/>
  <c r="L67" i="1"/>
  <c r="L72" i="1"/>
  <c r="M105" i="5"/>
  <c r="M107" i="5"/>
  <c r="M112" i="5"/>
  <c r="E125" i="5"/>
  <c r="E127" i="5"/>
  <c r="BE61" i="5"/>
  <c r="BE21" i="5"/>
  <c r="BF21" i="1"/>
  <c r="V104" i="5"/>
  <c r="V105" i="5"/>
  <c r="V107" i="5"/>
  <c r="V112" i="5"/>
  <c r="V114" i="5"/>
  <c r="V109" i="5"/>
  <c r="V117" i="5"/>
  <c r="AP61" i="1"/>
  <c r="R104" i="5"/>
  <c r="R105" i="5"/>
  <c r="R107" i="5"/>
  <c r="R112" i="5"/>
  <c r="R114" i="5"/>
  <c r="L34" i="1"/>
  <c r="L35" i="1"/>
  <c r="AH24" i="1"/>
  <c r="AH25" i="1"/>
  <c r="AH27" i="1"/>
  <c r="AH32" i="1"/>
  <c r="AH29" i="1"/>
  <c r="AH37" i="1"/>
  <c r="Z24" i="1"/>
  <c r="Z29" i="1"/>
  <c r="Z37" i="1"/>
  <c r="AW101" i="5"/>
  <c r="BI101" i="5"/>
  <c r="AZ101" i="5"/>
  <c r="AX101" i="5"/>
  <c r="BJ101" i="5"/>
  <c r="X25" i="1"/>
  <c r="X27" i="1"/>
  <c r="X32" i="1"/>
  <c r="BB21" i="1"/>
  <c r="BJ21" i="1"/>
  <c r="Z25" i="1"/>
  <c r="Z27" i="1"/>
  <c r="Z32" i="1"/>
  <c r="J114" i="1"/>
  <c r="BF21" i="5"/>
  <c r="AD24" i="1"/>
  <c r="AD29" i="1"/>
  <c r="AD37" i="1"/>
  <c r="BJ21" i="5"/>
  <c r="BB61" i="5"/>
  <c r="BB101" i="5"/>
  <c r="AD25" i="5"/>
  <c r="AD27" i="5"/>
  <c r="AD32" i="5"/>
  <c r="BA21" i="1"/>
  <c r="BB61" i="1"/>
  <c r="BI101" i="1"/>
  <c r="AC24" i="1"/>
  <c r="AC25" i="1"/>
  <c r="AC29" i="1"/>
  <c r="AC27" i="1"/>
  <c r="AC32" i="1"/>
  <c r="AC34" i="1"/>
  <c r="BH61" i="1"/>
  <c r="J35" i="5"/>
  <c r="R65" i="1"/>
  <c r="R67" i="1"/>
  <c r="R72" i="1"/>
  <c r="AD25" i="1"/>
  <c r="AD27" i="1"/>
  <c r="AD32" i="1"/>
  <c r="Z34" i="1"/>
  <c r="AC37" i="1"/>
  <c r="R74" i="1"/>
  <c r="R75" i="1"/>
  <c r="F34" i="1"/>
  <c r="F35" i="1"/>
  <c r="F135" i="1"/>
  <c r="N34" i="5"/>
  <c r="N35" i="5"/>
  <c r="N135" i="5"/>
  <c r="H85" i="5"/>
  <c r="H87" i="5"/>
  <c r="H88" i="5"/>
  <c r="H90" i="5"/>
  <c r="AD34" i="5"/>
  <c r="N136" i="5"/>
  <c r="R34" i="5"/>
  <c r="R35" i="5"/>
  <c r="R135" i="5"/>
  <c r="P72" i="1"/>
  <c r="K32" i="5"/>
  <c r="X34" i="1"/>
  <c r="Q34" i="1"/>
  <c r="Q35" i="1"/>
  <c r="AF34" i="1"/>
  <c r="L74" i="1"/>
  <c r="Z25" i="5"/>
  <c r="Z27" i="5"/>
  <c r="Z32" i="5"/>
  <c r="Z29" i="5"/>
  <c r="Z37" i="5"/>
  <c r="O34" i="5"/>
  <c r="O35" i="5"/>
  <c r="J74" i="1"/>
  <c r="J135" i="1"/>
  <c r="R136" i="1"/>
  <c r="D74" i="1"/>
  <c r="T34" i="5"/>
  <c r="M114" i="5"/>
  <c r="G112" i="1"/>
  <c r="G114" i="1"/>
  <c r="BI61" i="1"/>
  <c r="P105" i="5"/>
  <c r="P107" i="5"/>
  <c r="P112" i="5"/>
  <c r="P114" i="5"/>
  <c r="P109" i="5"/>
  <c r="P117" i="5"/>
  <c r="AA22" i="5"/>
  <c r="AM21" i="5"/>
  <c r="BD61" i="1"/>
  <c r="AI101" i="5"/>
  <c r="W102" i="5"/>
  <c r="Y22" i="1"/>
  <c r="AK21" i="1"/>
  <c r="AR61" i="5"/>
  <c r="M109" i="1"/>
  <c r="M117" i="1"/>
  <c r="F128" i="5"/>
  <c r="F130" i="5"/>
  <c r="T25" i="1"/>
  <c r="T27" i="1"/>
  <c r="T32" i="1"/>
  <c r="T109" i="5"/>
  <c r="T117" i="5"/>
  <c r="U25" i="5"/>
  <c r="U27" i="5"/>
  <c r="U32" i="5"/>
  <c r="BJ61" i="1"/>
  <c r="AZ21" i="5"/>
  <c r="O64" i="5"/>
  <c r="I136" i="1"/>
  <c r="I25" i="5"/>
  <c r="I27" i="5"/>
  <c r="I32" i="5"/>
  <c r="I29" i="5"/>
  <c r="I37" i="5"/>
  <c r="F29" i="5"/>
  <c r="F37" i="5"/>
  <c r="F25" i="5"/>
  <c r="F27" i="5"/>
  <c r="F32" i="5"/>
  <c r="F85" i="5"/>
  <c r="F87" i="5"/>
  <c r="N65" i="1"/>
  <c r="N67" i="1"/>
  <c r="N72" i="1"/>
  <c r="N74" i="1"/>
  <c r="N69" i="1"/>
  <c r="N77" i="1"/>
  <c r="BI61" i="5"/>
  <c r="J64" i="5"/>
  <c r="J69" i="5"/>
  <c r="J65" i="5"/>
  <c r="J67" i="5"/>
  <c r="O29" i="1"/>
  <c r="O37" i="1"/>
  <c r="O25" i="1"/>
  <c r="O27" i="1"/>
  <c r="O32" i="1"/>
  <c r="O34" i="1"/>
  <c r="O35" i="1"/>
  <c r="AU61" i="1"/>
  <c r="AY61" i="5"/>
  <c r="S69" i="1"/>
  <c r="S77" i="1"/>
  <c r="S65" i="1"/>
  <c r="S67" i="1"/>
  <c r="AS61" i="1"/>
  <c r="E25" i="1"/>
  <c r="E27" i="1"/>
  <c r="E32" i="1"/>
  <c r="E29" i="1"/>
  <c r="E37" i="1"/>
  <c r="F104" i="5"/>
  <c r="F109" i="5"/>
  <c r="F117" i="5"/>
  <c r="Q29" i="1"/>
  <c r="Q37" i="1"/>
  <c r="AX61" i="5"/>
  <c r="BC61" i="1"/>
  <c r="BE21" i="1"/>
  <c r="W24" i="1"/>
  <c r="AM21" i="1"/>
  <c r="AA22" i="1"/>
  <c r="BH21" i="1"/>
  <c r="AS101" i="1"/>
  <c r="AU21" i="5"/>
  <c r="O65" i="1"/>
  <c r="O67" i="1"/>
  <c r="O72" i="1"/>
  <c r="O74" i="1"/>
  <c r="O69" i="1"/>
  <c r="O77" i="1"/>
  <c r="P24" i="5"/>
  <c r="P29" i="5"/>
  <c r="P37" i="5"/>
  <c r="AM61" i="1"/>
  <c r="AF29" i="1"/>
  <c r="AF37" i="1"/>
  <c r="H69" i="5"/>
  <c r="H77" i="5"/>
  <c r="AT61" i="5"/>
  <c r="AU61" i="5"/>
  <c r="D104" i="5"/>
  <c r="D109" i="5"/>
  <c r="D117" i="5"/>
  <c r="BA61" i="1"/>
  <c r="AZ61" i="1"/>
  <c r="AI101" i="1"/>
  <c r="Q69" i="1"/>
  <c r="Q77" i="1"/>
  <c r="M65" i="1"/>
  <c r="M67" i="1"/>
  <c r="M72" i="1"/>
  <c r="O104" i="1"/>
  <c r="O109" i="1"/>
  <c r="O117" i="1"/>
  <c r="N25" i="1"/>
  <c r="N27" i="1"/>
  <c r="N32" i="1"/>
  <c r="F69" i="1"/>
  <c r="F77" i="1"/>
  <c r="K24" i="1"/>
  <c r="K29" i="1"/>
  <c r="K37" i="1"/>
  <c r="K69" i="1"/>
  <c r="K77" i="1"/>
  <c r="J29" i="1"/>
  <c r="J37" i="1"/>
  <c r="W25" i="5"/>
  <c r="W27" i="5"/>
  <c r="W32" i="5"/>
  <c r="W34" i="5"/>
  <c r="D29" i="1"/>
  <c r="D37" i="1"/>
  <c r="E88" i="1"/>
  <c r="E90" i="1"/>
  <c r="AY21" i="5"/>
  <c r="BJ61" i="5"/>
  <c r="BD61" i="5"/>
  <c r="AU101" i="1"/>
  <c r="BG21" i="5"/>
  <c r="N136" i="1"/>
  <c r="I34" i="5"/>
  <c r="I35" i="5"/>
  <c r="Y24" i="1"/>
  <c r="Y29" i="1"/>
  <c r="Y37" i="1"/>
  <c r="D105" i="5"/>
  <c r="D107" i="5"/>
  <c r="D112" i="5"/>
  <c r="D114" i="5"/>
  <c r="H136" i="5"/>
  <c r="AY61" i="1"/>
  <c r="BG61" i="1"/>
  <c r="AW21" i="1"/>
  <c r="O105" i="1"/>
  <c r="O107" i="1"/>
  <c r="O112" i="1"/>
  <c r="O114" i="1"/>
  <c r="BF61" i="5"/>
  <c r="BE101" i="1"/>
  <c r="BE61" i="1"/>
  <c r="P74" i="1"/>
  <c r="P75" i="1"/>
  <c r="K25" i="1"/>
  <c r="K27" i="1"/>
  <c r="J77" i="5"/>
  <c r="AU101" i="5"/>
  <c r="BG61" i="5"/>
  <c r="AY21" i="1"/>
  <c r="J72" i="5"/>
  <c r="W104" i="5"/>
  <c r="K34" i="5"/>
  <c r="K35" i="5"/>
  <c r="P25" i="5"/>
  <c r="P27" i="5"/>
  <c r="BG101" i="5"/>
  <c r="BK61" i="1"/>
  <c r="J136" i="1"/>
  <c r="Y25" i="1"/>
  <c r="Y27" i="1"/>
  <c r="J136" i="5"/>
  <c r="O135" i="1"/>
  <c r="BI21" i="1"/>
  <c r="BK21" i="1"/>
  <c r="P32" i="5"/>
  <c r="K32" i="1"/>
  <c r="BG101" i="1"/>
  <c r="P34" i="5"/>
  <c r="P35" i="5"/>
  <c r="P135" i="5"/>
  <c r="K34" i="1"/>
  <c r="K35" i="1"/>
  <c r="K135" i="1"/>
  <c r="Y32" i="1"/>
  <c r="Y34" i="1"/>
  <c r="AA24" i="5"/>
  <c r="AA29" i="5"/>
  <c r="AA37" i="5"/>
  <c r="AA25" i="5"/>
  <c r="AA27" i="5"/>
  <c r="AA32" i="5"/>
  <c r="M135" i="1"/>
  <c r="M74" i="1"/>
  <c r="AA24" i="1"/>
  <c r="AA29" i="1"/>
  <c r="AA37" i="1"/>
  <c r="J135" i="5"/>
  <c r="J74" i="5"/>
  <c r="P136" i="5"/>
  <c r="F34" i="5"/>
  <c r="F35" i="5"/>
  <c r="K136" i="1"/>
  <c r="W29" i="1"/>
  <c r="W25" i="1"/>
  <c r="W27" i="1"/>
  <c r="S72" i="1"/>
  <c r="S74" i="1"/>
  <c r="S75" i="1"/>
  <c r="F136" i="1"/>
  <c r="U34" i="5"/>
  <c r="Z34" i="5"/>
  <c r="W109" i="5"/>
  <c r="W117" i="5"/>
  <c r="W105" i="5"/>
  <c r="W107" i="5"/>
  <c r="W112" i="5"/>
  <c r="W114" i="5"/>
  <c r="N34" i="1"/>
  <c r="N35" i="1"/>
  <c r="N135" i="1"/>
  <c r="E136" i="1"/>
  <c r="O136" i="1"/>
  <c r="E34" i="1"/>
  <c r="E35" i="1"/>
  <c r="E135" i="1"/>
  <c r="O69" i="5"/>
  <c r="O77" i="5"/>
  <c r="O65" i="5"/>
  <c r="O67" i="5"/>
  <c r="O72" i="5"/>
  <c r="T34" i="1"/>
  <c r="M136" i="1"/>
  <c r="F69" i="5"/>
  <c r="F77" i="5"/>
  <c r="F136" i="5"/>
  <c r="F65" i="5"/>
  <c r="F67" i="5"/>
  <c r="F72" i="5"/>
  <c r="F74" i="5"/>
  <c r="F105" i="5"/>
  <c r="F107" i="5"/>
  <c r="F112" i="5"/>
  <c r="F114" i="5"/>
  <c r="AH34" i="1"/>
  <c r="AD34" i="1"/>
  <c r="R34" i="1"/>
  <c r="R35" i="1"/>
  <c r="R135" i="1"/>
  <c r="E104" i="5"/>
  <c r="E109" i="5"/>
  <c r="E117" i="5"/>
  <c r="G84" i="1"/>
  <c r="G88" i="1"/>
  <c r="G90" i="1"/>
  <c r="V29" i="5"/>
  <c r="V37" i="5"/>
  <c r="V25" i="5"/>
  <c r="V27" i="5"/>
  <c r="V32" i="5"/>
  <c r="R109" i="5"/>
  <c r="R117" i="5"/>
  <c r="R69" i="5"/>
  <c r="R77" i="5"/>
  <c r="R29" i="5"/>
  <c r="R37" i="5"/>
  <c r="H34" i="1"/>
  <c r="H35" i="1"/>
  <c r="F85" i="1"/>
  <c r="F87" i="1"/>
  <c r="S105" i="1"/>
  <c r="S107" i="1"/>
  <c r="S112" i="1"/>
  <c r="S114" i="1"/>
  <c r="AN21" i="1"/>
  <c r="AZ21" i="1"/>
  <c r="AB22" i="1"/>
  <c r="D88" i="1"/>
  <c r="D90" i="1"/>
  <c r="P29" i="1"/>
  <c r="P25" i="1"/>
  <c r="P27" i="1"/>
  <c r="I109" i="5"/>
  <c r="I117" i="5"/>
  <c r="I105" i="5"/>
  <c r="I107" i="5"/>
  <c r="I112" i="5"/>
  <c r="AJ20" i="1"/>
  <c r="AJ22" i="1"/>
  <c r="AK19" i="1"/>
  <c r="AI20" i="1"/>
  <c r="AI22" i="1"/>
  <c r="AF17" i="5"/>
  <c r="J81" i="5"/>
  <c r="I82" i="5"/>
  <c r="AC101" i="1"/>
  <c r="AO101" i="1"/>
  <c r="BA101" i="1"/>
  <c r="Q102" i="1"/>
  <c r="AK19" i="5"/>
  <c r="BD6" i="1"/>
  <c r="BE6" i="1"/>
  <c r="BF6" i="1"/>
  <c r="BG6" i="1"/>
  <c r="BH6" i="1"/>
  <c r="BI6" i="1"/>
  <c r="BJ6" i="1"/>
  <c r="BK6" i="1"/>
  <c r="BC6" i="1"/>
  <c r="U59" i="1"/>
  <c r="U60" i="1"/>
  <c r="T62" i="1"/>
  <c r="S21" i="1"/>
  <c r="G22" i="1"/>
  <c r="J35" i="1"/>
  <c r="AA97" i="5"/>
  <c r="H25" i="5"/>
  <c r="H27" i="5"/>
  <c r="H32" i="5"/>
  <c r="X99" i="5"/>
  <c r="Z101" i="1"/>
  <c r="AL101" i="1"/>
  <c r="AX101" i="1"/>
  <c r="BJ101" i="1"/>
  <c r="G41" i="1"/>
  <c r="F42" i="1"/>
  <c r="D105" i="1"/>
  <c r="D107" i="1"/>
  <c r="D104" i="1"/>
  <c r="D109" i="1"/>
  <c r="D117" i="1"/>
  <c r="D136" i="1"/>
  <c r="H102" i="1"/>
  <c r="T101" i="1"/>
  <c r="M22" i="5"/>
  <c r="Y21" i="5"/>
  <c r="L101" i="5"/>
  <c r="L61" i="5"/>
  <c r="L21" i="5"/>
  <c r="U59" i="5"/>
  <c r="U60" i="5"/>
  <c r="T62" i="5"/>
  <c r="F42" i="5"/>
  <c r="G41" i="5"/>
  <c r="D85" i="5"/>
  <c r="D87" i="5"/>
  <c r="E42" i="1"/>
  <c r="H82" i="1"/>
  <c r="H121" i="5"/>
  <c r="J82" i="1"/>
  <c r="K81" i="1"/>
  <c r="X101" i="1"/>
  <c r="AJ101" i="1"/>
  <c r="AV101" i="1"/>
  <c r="BH101" i="1"/>
  <c r="L102" i="1"/>
  <c r="U100" i="1"/>
  <c r="U102" i="1"/>
  <c r="V99" i="1"/>
  <c r="G21" i="5"/>
  <c r="G61" i="5"/>
  <c r="AB11" i="4"/>
  <c r="AC11" i="4"/>
  <c r="G101" i="5"/>
  <c r="D42" i="5"/>
  <c r="E21" i="5"/>
  <c r="E61" i="5"/>
  <c r="U22" i="1"/>
  <c r="D22" i="5"/>
  <c r="U97" i="5"/>
  <c r="U100" i="5"/>
  <c r="U102" i="5"/>
  <c r="K102" i="5"/>
  <c r="D62" i="5"/>
  <c r="D121" i="1"/>
  <c r="F41" i="9"/>
  <c r="J41" i="9" s="1"/>
  <c r="L21" i="9"/>
  <c r="L22" i="9" s="1"/>
  <c r="I37" i="9"/>
  <c r="G45" i="9"/>
  <c r="O135" i="5"/>
  <c r="O74" i="5"/>
  <c r="G102" i="5"/>
  <c r="S101" i="5"/>
  <c r="G122" i="5"/>
  <c r="T102" i="1"/>
  <c r="AF101" i="1"/>
  <c r="AR101" i="1"/>
  <c r="BD101" i="1"/>
  <c r="G42" i="1"/>
  <c r="H41" i="1"/>
  <c r="S22" i="1"/>
  <c r="AE21" i="1"/>
  <c r="D64" i="5"/>
  <c r="D69" i="5"/>
  <c r="D77" i="5"/>
  <c r="U24" i="1"/>
  <c r="U29" i="1"/>
  <c r="U37" i="1"/>
  <c r="I121" i="5"/>
  <c r="H122" i="5"/>
  <c r="V59" i="5"/>
  <c r="V60" i="5"/>
  <c r="U62" i="5"/>
  <c r="H104" i="1"/>
  <c r="H109" i="1"/>
  <c r="H117" i="1"/>
  <c r="Y99" i="5"/>
  <c r="X100" i="5"/>
  <c r="T64" i="1"/>
  <c r="T69" i="1"/>
  <c r="T77" i="1"/>
  <c r="T65" i="1"/>
  <c r="T67" i="1"/>
  <c r="AK20" i="1"/>
  <c r="AK22" i="1"/>
  <c r="AL19" i="1"/>
  <c r="E105" i="5"/>
  <c r="E107" i="5"/>
  <c r="E112" i="5"/>
  <c r="E114" i="5"/>
  <c r="O136" i="5"/>
  <c r="D24" i="5"/>
  <c r="D29" i="5"/>
  <c r="D37" i="5"/>
  <c r="D25" i="5"/>
  <c r="D27" i="5"/>
  <c r="D32" i="5"/>
  <c r="T64" i="5"/>
  <c r="T69" i="5"/>
  <c r="T77" i="5"/>
  <c r="T65" i="5"/>
  <c r="T67" i="5"/>
  <c r="T72" i="5"/>
  <c r="S61" i="5"/>
  <c r="G62" i="5"/>
  <c r="G82" i="5"/>
  <c r="G42" i="5"/>
  <c r="H41" i="5"/>
  <c r="U62" i="1"/>
  <c r="V59" i="1"/>
  <c r="V60" i="1"/>
  <c r="Q104" i="1"/>
  <c r="Q109" i="1"/>
  <c r="Q117" i="1"/>
  <c r="Q105" i="1"/>
  <c r="Q107" i="1"/>
  <c r="Q112" i="1"/>
  <c r="AJ24" i="1"/>
  <c r="AJ29" i="1"/>
  <c r="AJ37" i="1"/>
  <c r="AJ25" i="1"/>
  <c r="AJ27" i="1"/>
  <c r="AJ32" i="1"/>
  <c r="AB24" i="1"/>
  <c r="AB29" i="1"/>
  <c r="AB37" i="1"/>
  <c r="R136" i="5"/>
  <c r="K104" i="5"/>
  <c r="K109" i="5"/>
  <c r="K117" i="5"/>
  <c r="K105" i="5"/>
  <c r="K107" i="5"/>
  <c r="K112" i="5"/>
  <c r="E62" i="5"/>
  <c r="E82" i="5"/>
  <c r="Q61" i="5"/>
  <c r="G22" i="5"/>
  <c r="S21" i="5"/>
  <c r="H84" i="1"/>
  <c r="H88" i="1"/>
  <c r="H90" i="1"/>
  <c r="H85" i="1"/>
  <c r="H87" i="1"/>
  <c r="F44" i="5"/>
  <c r="F48" i="5"/>
  <c r="F50" i="5"/>
  <c r="F45" i="5"/>
  <c r="F47" i="5"/>
  <c r="L62" i="5"/>
  <c r="X61" i="5"/>
  <c r="AJ61" i="5"/>
  <c r="AV61" i="5"/>
  <c r="BH61" i="5"/>
  <c r="H34" i="5"/>
  <c r="H35" i="5"/>
  <c r="H135" i="5"/>
  <c r="G85" i="1"/>
  <c r="G87" i="1"/>
  <c r="F135" i="5"/>
  <c r="V100" i="1"/>
  <c r="V102" i="1"/>
  <c r="W99" i="1"/>
  <c r="E44" i="1"/>
  <c r="E48" i="1"/>
  <c r="E50" i="1"/>
  <c r="E45" i="1"/>
  <c r="E47" i="1"/>
  <c r="L102" i="5"/>
  <c r="X101" i="5"/>
  <c r="AJ101" i="5"/>
  <c r="AV101" i="5"/>
  <c r="BH101" i="5"/>
  <c r="AL19" i="5"/>
  <c r="I84" i="5"/>
  <c r="I88" i="5"/>
  <c r="I90" i="5"/>
  <c r="I114" i="5"/>
  <c r="I135" i="5"/>
  <c r="F148" i="5"/>
  <c r="AA34" i="5"/>
  <c r="Q21" i="5"/>
  <c r="E22" i="5"/>
  <c r="E42" i="5"/>
  <c r="D44" i="5"/>
  <c r="D48" i="5"/>
  <c r="D50" i="5"/>
  <c r="U104" i="1"/>
  <c r="U109" i="1"/>
  <c r="U117" i="1"/>
  <c r="L81" i="1"/>
  <c r="K82" i="1"/>
  <c r="Y22" i="5"/>
  <c r="AK21" i="5"/>
  <c r="AW21" i="5"/>
  <c r="BI21" i="5"/>
  <c r="J82" i="5"/>
  <c r="K81" i="5"/>
  <c r="I136" i="5"/>
  <c r="U104" i="5"/>
  <c r="U109" i="5"/>
  <c r="U117" i="5"/>
  <c r="U105" i="5"/>
  <c r="U107" i="5"/>
  <c r="U112" i="5"/>
  <c r="U114" i="5"/>
  <c r="L104" i="1"/>
  <c r="L109" i="1"/>
  <c r="L117" i="1"/>
  <c r="J84" i="1"/>
  <c r="J88" i="1"/>
  <c r="J90" i="1"/>
  <c r="J85" i="1"/>
  <c r="J87" i="1"/>
  <c r="X21" i="5"/>
  <c r="L22" i="5"/>
  <c r="M24" i="5"/>
  <c r="M29" i="5"/>
  <c r="M37" i="5"/>
  <c r="M25" i="5"/>
  <c r="M27" i="5"/>
  <c r="M32" i="5"/>
  <c r="D112" i="1"/>
  <c r="AF97" i="5"/>
  <c r="AG17" i="5"/>
  <c r="AF20" i="5"/>
  <c r="AF22" i="5"/>
  <c r="P32" i="1"/>
  <c r="V34" i="5"/>
  <c r="W32" i="1"/>
  <c r="E121" i="1"/>
  <c r="D122" i="1"/>
  <c r="F44" i="1"/>
  <c r="F48" i="1"/>
  <c r="F50" i="1"/>
  <c r="F45" i="1"/>
  <c r="F47" i="1"/>
  <c r="G24" i="1"/>
  <c r="G29" i="1"/>
  <c r="G37" i="1"/>
  <c r="AI24" i="1"/>
  <c r="AI29" i="1"/>
  <c r="AI37" i="1"/>
  <c r="P37" i="1"/>
  <c r="W37" i="1"/>
  <c r="AA25" i="1"/>
  <c r="AA27" i="1"/>
  <c r="AA32" i="1"/>
  <c r="M136" i="5"/>
  <c r="G25" i="1"/>
  <c r="G27" i="1"/>
  <c r="G32" i="1"/>
  <c r="D124" i="1"/>
  <c r="D128" i="1"/>
  <c r="D130" i="1"/>
  <c r="D148" i="1"/>
  <c r="L24" i="5"/>
  <c r="L29" i="5"/>
  <c r="L25" i="5"/>
  <c r="L27" i="5"/>
  <c r="L105" i="1"/>
  <c r="L107" i="1"/>
  <c r="U105" i="1"/>
  <c r="U107" i="1"/>
  <c r="U112" i="1"/>
  <c r="U114" i="1"/>
  <c r="I85" i="5"/>
  <c r="I87" i="5"/>
  <c r="V104" i="1"/>
  <c r="V109" i="1"/>
  <c r="AE21" i="5"/>
  <c r="S22" i="5"/>
  <c r="AB25" i="1"/>
  <c r="AB27" i="1"/>
  <c r="AB32" i="1"/>
  <c r="H105" i="1"/>
  <c r="H107" i="1"/>
  <c r="D65" i="5"/>
  <c r="D67" i="5"/>
  <c r="D72" i="5"/>
  <c r="D74" i="5"/>
  <c r="I41" i="1"/>
  <c r="H42" i="1"/>
  <c r="G104" i="5"/>
  <c r="G109" i="5"/>
  <c r="G117" i="5"/>
  <c r="G105" i="5"/>
  <c r="G107" i="5"/>
  <c r="G112" i="5"/>
  <c r="G114" i="5"/>
  <c r="F121" i="1"/>
  <c r="E122" i="1"/>
  <c r="L136" i="1"/>
  <c r="Y24" i="5"/>
  <c r="Y29" i="5"/>
  <c r="Y37" i="5"/>
  <c r="G24" i="5"/>
  <c r="G29" i="5"/>
  <c r="G37" i="5"/>
  <c r="G25" i="5"/>
  <c r="G27" i="5"/>
  <c r="G32" i="5"/>
  <c r="AJ34" i="1"/>
  <c r="AM19" i="1"/>
  <c r="AL20" i="1"/>
  <c r="AL22" i="1"/>
  <c r="T72" i="1"/>
  <c r="H136" i="1"/>
  <c r="H124" i="5"/>
  <c r="H128" i="5"/>
  <c r="H130" i="5"/>
  <c r="G44" i="1"/>
  <c r="G48" i="1"/>
  <c r="G50" i="1"/>
  <c r="G45" i="1"/>
  <c r="G47" i="1"/>
  <c r="AA34" i="1"/>
  <c r="D45" i="5"/>
  <c r="D47" i="5"/>
  <c r="E44" i="5"/>
  <c r="E48" i="5"/>
  <c r="E50" i="5"/>
  <c r="E45" i="5"/>
  <c r="E47" i="5"/>
  <c r="AC61" i="5"/>
  <c r="AO61" i="5"/>
  <c r="BA61" i="5"/>
  <c r="Q62" i="5"/>
  <c r="AK24" i="1"/>
  <c r="AK29" i="1"/>
  <c r="AK37" i="1"/>
  <c r="AK25" i="1"/>
  <c r="AK27" i="1"/>
  <c r="AK32" i="1"/>
  <c r="U64" i="5"/>
  <c r="U69" i="5"/>
  <c r="U77" i="5"/>
  <c r="J121" i="5"/>
  <c r="I122" i="5"/>
  <c r="E24" i="5"/>
  <c r="E29" i="5"/>
  <c r="E37" i="5"/>
  <c r="AM19" i="5"/>
  <c r="E84" i="5"/>
  <c r="E88" i="5"/>
  <c r="E90" i="5"/>
  <c r="Q114" i="1"/>
  <c r="Q135" i="1"/>
  <c r="I41" i="5"/>
  <c r="H42" i="5"/>
  <c r="T74" i="5"/>
  <c r="T135" i="5"/>
  <c r="W59" i="5"/>
  <c r="W60" i="5"/>
  <c r="V62" i="5"/>
  <c r="T104" i="1"/>
  <c r="T109" i="1"/>
  <c r="T117" i="1"/>
  <c r="T136" i="1"/>
  <c r="T105" i="1"/>
  <c r="T107" i="1"/>
  <c r="T112" i="1"/>
  <c r="T114" i="1"/>
  <c r="G136" i="1"/>
  <c r="AJ21" i="5"/>
  <c r="AV21" i="5"/>
  <c r="BH21" i="5"/>
  <c r="X22" i="5"/>
  <c r="P34" i="1"/>
  <c r="P35" i="1"/>
  <c r="P135" i="1"/>
  <c r="P136" i="1"/>
  <c r="AF24" i="5"/>
  <c r="AF29" i="5"/>
  <c r="AF37" i="5"/>
  <c r="AF25" i="5"/>
  <c r="AF27" i="5"/>
  <c r="AF32" i="5"/>
  <c r="Q22" i="5"/>
  <c r="AC21" i="5"/>
  <c r="L104" i="5"/>
  <c r="L109" i="5"/>
  <c r="L117" i="5"/>
  <c r="L105" i="5"/>
  <c r="L107" i="5"/>
  <c r="L112" i="5"/>
  <c r="L114" i="5"/>
  <c r="E64" i="5"/>
  <c r="E69" i="5"/>
  <c r="E77" i="5"/>
  <c r="Q136" i="1"/>
  <c r="G45" i="5"/>
  <c r="G47" i="5"/>
  <c r="G44" i="5"/>
  <c r="G48" i="5"/>
  <c r="G50" i="5"/>
  <c r="G84" i="5"/>
  <c r="G88" i="5"/>
  <c r="G90" i="5"/>
  <c r="G85" i="5"/>
  <c r="G87" i="5"/>
  <c r="T136" i="5"/>
  <c r="X102" i="5"/>
  <c r="W34" i="1"/>
  <c r="AH17" i="5"/>
  <c r="AG97" i="5"/>
  <c r="AG20" i="5"/>
  <c r="AG22" i="5"/>
  <c r="D114" i="1"/>
  <c r="D135" i="1"/>
  <c r="K82" i="5"/>
  <c r="L81" i="5"/>
  <c r="K84" i="1"/>
  <c r="K88" i="1"/>
  <c r="K90" i="1"/>
  <c r="K85" i="1"/>
  <c r="K87" i="1"/>
  <c r="K114" i="5"/>
  <c r="K135" i="5"/>
  <c r="V62" i="1"/>
  <c r="W59" i="1"/>
  <c r="W60" i="1"/>
  <c r="G64" i="5"/>
  <c r="G69" i="5"/>
  <c r="G77" i="5"/>
  <c r="G65" i="5"/>
  <c r="G67" i="5"/>
  <c r="G72" i="5"/>
  <c r="G74" i="5"/>
  <c r="D34" i="5"/>
  <c r="D35" i="5"/>
  <c r="D135" i="5"/>
  <c r="Z99" i="5"/>
  <c r="Y100" i="5"/>
  <c r="Y102" i="5"/>
  <c r="M34" i="5"/>
  <c r="M35" i="5"/>
  <c r="M135" i="5"/>
  <c r="J84" i="5"/>
  <c r="J88" i="5"/>
  <c r="J90" i="5"/>
  <c r="M81" i="1"/>
  <c r="L82" i="1"/>
  <c r="L64" i="5"/>
  <c r="L69" i="5"/>
  <c r="L65" i="5"/>
  <c r="L67" i="5"/>
  <c r="K136" i="5"/>
  <c r="U64" i="1"/>
  <c r="U69" i="1"/>
  <c r="U77" i="1"/>
  <c r="U136" i="1"/>
  <c r="U65" i="1"/>
  <c r="U67" i="1"/>
  <c r="U72" i="1"/>
  <c r="U74" i="1"/>
  <c r="AE61" i="5"/>
  <c r="AQ61" i="5"/>
  <c r="BC61" i="5"/>
  <c r="S62" i="5"/>
  <c r="D136" i="5"/>
  <c r="D148" i="5"/>
  <c r="U25" i="1"/>
  <c r="U27" i="1"/>
  <c r="U32" i="1"/>
  <c r="AQ21" i="1"/>
  <c r="BC21" i="1"/>
  <c r="AE22" i="1"/>
  <c r="G124" i="5"/>
  <c r="G128" i="5"/>
  <c r="G130" i="5"/>
  <c r="AI25" i="1"/>
  <c r="AI27" i="1"/>
  <c r="AI32" i="1"/>
  <c r="X99" i="1"/>
  <c r="W100" i="1"/>
  <c r="W102" i="1"/>
  <c r="S24" i="1"/>
  <c r="S29" i="1"/>
  <c r="S25" i="1"/>
  <c r="S27" i="1"/>
  <c r="AE101" i="5"/>
  <c r="AQ101" i="5"/>
  <c r="BC101" i="5"/>
  <c r="S102" i="5"/>
  <c r="L72" i="5"/>
  <c r="L74" i="5"/>
  <c r="L77" i="5"/>
  <c r="U34" i="1"/>
  <c r="U135" i="1"/>
  <c r="Y104" i="5"/>
  <c r="Y109" i="5"/>
  <c r="Y117" i="5"/>
  <c r="S104" i="5"/>
  <c r="S109" i="5"/>
  <c r="S117" i="5"/>
  <c r="S105" i="5"/>
  <c r="S107" i="5"/>
  <c r="S112" i="5"/>
  <c r="S114" i="5"/>
  <c r="L84" i="1"/>
  <c r="L88" i="1"/>
  <c r="L90" i="1"/>
  <c r="AA99" i="5"/>
  <c r="Z100" i="5"/>
  <c r="Z102" i="5"/>
  <c r="X59" i="1"/>
  <c r="X60" i="1"/>
  <c r="W62" i="1"/>
  <c r="D139" i="1"/>
  <c r="D142" i="1"/>
  <c r="I42" i="5"/>
  <c r="J41" i="5"/>
  <c r="E25" i="5"/>
  <c r="E27" i="5"/>
  <c r="E32" i="5"/>
  <c r="K121" i="5"/>
  <c r="J122" i="5"/>
  <c r="AM20" i="1"/>
  <c r="AM22" i="1"/>
  <c r="AN19" i="1"/>
  <c r="Y25" i="5"/>
  <c r="Y27" i="5"/>
  <c r="Y32" i="5"/>
  <c r="G121" i="1"/>
  <c r="F122" i="1"/>
  <c r="V105" i="1"/>
  <c r="V107" i="1"/>
  <c r="V112" i="1"/>
  <c r="V114" i="1"/>
  <c r="D125" i="1"/>
  <c r="D127" i="1"/>
  <c r="N81" i="1"/>
  <c r="M82" i="1"/>
  <c r="V64" i="1"/>
  <c r="V69" i="1"/>
  <c r="V65" i="1"/>
  <c r="V67" i="1"/>
  <c r="V65" i="5"/>
  <c r="V67" i="5"/>
  <c r="V64" i="5"/>
  <c r="V69" i="5"/>
  <c r="U136" i="5"/>
  <c r="Q64" i="5"/>
  <c r="Q69" i="5"/>
  <c r="Q77" i="5"/>
  <c r="V117" i="1"/>
  <c r="L112" i="1"/>
  <c r="J110" i="1"/>
  <c r="S32" i="1"/>
  <c r="J31" i="1"/>
  <c r="AF34" i="5"/>
  <c r="W62" i="5"/>
  <c r="X59" i="5"/>
  <c r="X60" i="5"/>
  <c r="U65" i="5"/>
  <c r="U67" i="5"/>
  <c r="U72" i="5"/>
  <c r="H125" i="5"/>
  <c r="H127" i="5"/>
  <c r="L32" i="5"/>
  <c r="G34" i="1"/>
  <c r="G35" i="1"/>
  <c r="G135" i="1"/>
  <c r="Y99" i="1"/>
  <c r="X100" i="1"/>
  <c r="X102" i="1"/>
  <c r="S37" i="1"/>
  <c r="J30" i="1"/>
  <c r="M81" i="5"/>
  <c r="L82" i="5"/>
  <c r="AG24" i="5"/>
  <c r="AG29" i="5"/>
  <c r="AG37" i="5"/>
  <c r="AG25" i="5"/>
  <c r="AG27" i="5"/>
  <c r="AG32" i="5"/>
  <c r="G34" i="5"/>
  <c r="G35" i="5"/>
  <c r="G135" i="5"/>
  <c r="H44" i="1"/>
  <c r="H48" i="1"/>
  <c r="H50" i="1"/>
  <c r="AB34" i="1"/>
  <c r="L37" i="5"/>
  <c r="W104" i="1"/>
  <c r="W109" i="1"/>
  <c r="W117" i="1"/>
  <c r="W105" i="1"/>
  <c r="W107" i="1"/>
  <c r="W112" i="1"/>
  <c r="W114" i="1"/>
  <c r="AI34" i="1"/>
  <c r="G125" i="5"/>
  <c r="G127" i="5"/>
  <c r="J85" i="5"/>
  <c r="J87" i="5"/>
  <c r="K84" i="5"/>
  <c r="K88" i="5"/>
  <c r="K90" i="5"/>
  <c r="E65" i="5"/>
  <c r="E67" i="5"/>
  <c r="E72" i="5"/>
  <c r="E74" i="5"/>
  <c r="AO21" i="5"/>
  <c r="BA21" i="5"/>
  <c r="AC22" i="5"/>
  <c r="E85" i="5"/>
  <c r="E87" i="5"/>
  <c r="G136" i="5"/>
  <c r="G148" i="5"/>
  <c r="J41" i="1"/>
  <c r="I42" i="1"/>
  <c r="S24" i="5"/>
  <c r="S29" i="5"/>
  <c r="S37" i="5"/>
  <c r="AI17" i="5"/>
  <c r="AH97" i="5"/>
  <c r="AH20" i="5"/>
  <c r="AH22" i="5"/>
  <c r="X104" i="5"/>
  <c r="X109" i="5"/>
  <c r="X117" i="5"/>
  <c r="X105" i="5"/>
  <c r="X107" i="5"/>
  <c r="X112" i="5"/>
  <c r="X114" i="5"/>
  <c r="Q24" i="5"/>
  <c r="Q29" i="5"/>
  <c r="Q37" i="5"/>
  <c r="Q25" i="5"/>
  <c r="Q27" i="5"/>
  <c r="Q32" i="5"/>
  <c r="X24" i="5"/>
  <c r="X29" i="5"/>
  <c r="X37" i="5"/>
  <c r="X25" i="5"/>
  <c r="X27" i="5"/>
  <c r="X32" i="5"/>
  <c r="AK34" i="1"/>
  <c r="J70" i="1"/>
  <c r="AQ21" i="5"/>
  <c r="BC21" i="5"/>
  <c r="AE22" i="5"/>
  <c r="S64" i="5"/>
  <c r="S69" i="5"/>
  <c r="S77" i="5"/>
  <c r="S65" i="5"/>
  <c r="S67" i="5"/>
  <c r="S72" i="5"/>
  <c r="S74" i="5"/>
  <c r="S75" i="5"/>
  <c r="T74" i="1"/>
  <c r="T135" i="1"/>
  <c r="H112" i="1"/>
  <c r="D110" i="1"/>
  <c r="AE24" i="1"/>
  <c r="AE29" i="1"/>
  <c r="AE25" i="1"/>
  <c r="AE27" i="1"/>
  <c r="H45" i="5"/>
  <c r="H47" i="5"/>
  <c r="H44" i="5"/>
  <c r="H48" i="5"/>
  <c r="H50" i="5"/>
  <c r="H148" i="5"/>
  <c r="AN19" i="5"/>
  <c r="E136" i="5"/>
  <c r="E148" i="5"/>
  <c r="I124" i="5"/>
  <c r="I128" i="5"/>
  <c r="I130" i="5"/>
  <c r="AL24" i="1"/>
  <c r="AL29" i="1"/>
  <c r="AL37" i="1"/>
  <c r="AL25" i="1"/>
  <c r="AL27" i="1"/>
  <c r="AL32" i="1"/>
  <c r="E124" i="1"/>
  <c r="E128" i="1"/>
  <c r="E130" i="1"/>
  <c r="E148" i="1"/>
  <c r="E125" i="1"/>
  <c r="E127" i="1"/>
  <c r="AE24" i="5"/>
  <c r="AE29" i="5"/>
  <c r="AE37" i="5"/>
  <c r="AE25" i="5"/>
  <c r="AE27" i="5"/>
  <c r="AE32" i="5"/>
  <c r="K41" i="1"/>
  <c r="J42" i="1"/>
  <c r="J30" i="5"/>
  <c r="S136" i="1"/>
  <c r="U74" i="5"/>
  <c r="U135" i="5"/>
  <c r="V77" i="5"/>
  <c r="V77" i="1"/>
  <c r="Y34" i="5"/>
  <c r="L85" i="1"/>
  <c r="L87" i="1"/>
  <c r="X34" i="5"/>
  <c r="AH24" i="5"/>
  <c r="AH29" i="5"/>
  <c r="AH37" i="5"/>
  <c r="L136" i="5"/>
  <c r="D139" i="5"/>
  <c r="D142" i="5"/>
  <c r="AG34" i="5"/>
  <c r="V72" i="5"/>
  <c r="M84" i="1"/>
  <c r="M88" i="1"/>
  <c r="M90" i="1"/>
  <c r="AO19" i="5"/>
  <c r="L34" i="5"/>
  <c r="L35" i="5"/>
  <c r="L135" i="5"/>
  <c r="Q65" i="5"/>
  <c r="Q67" i="5"/>
  <c r="O81" i="1"/>
  <c r="N82" i="1"/>
  <c r="J124" i="5"/>
  <c r="J128" i="5"/>
  <c r="J130" i="5"/>
  <c r="Y105" i="5"/>
  <c r="Y107" i="5"/>
  <c r="Y112" i="5"/>
  <c r="Y114" i="5"/>
  <c r="AI97" i="5"/>
  <c r="AJ17" i="5"/>
  <c r="AI20" i="5"/>
  <c r="AI22" i="5"/>
  <c r="L84" i="5"/>
  <c r="L88" i="5"/>
  <c r="L90" i="5"/>
  <c r="L85" i="5"/>
  <c r="L87" i="5"/>
  <c r="X104" i="1"/>
  <c r="X109" i="1"/>
  <c r="X117" i="1"/>
  <c r="Y59" i="5"/>
  <c r="Y60" i="5"/>
  <c r="X62" i="5"/>
  <c r="S34" i="1"/>
  <c r="S35" i="1"/>
  <c r="S135" i="1"/>
  <c r="K122" i="5"/>
  <c r="L121" i="5"/>
  <c r="I125" i="5"/>
  <c r="I127" i="5"/>
  <c r="K85" i="5"/>
  <c r="K87" i="5"/>
  <c r="H45" i="1"/>
  <c r="H47" i="1"/>
  <c r="N81" i="5"/>
  <c r="M82" i="5"/>
  <c r="Z99" i="1"/>
  <c r="Y100" i="1"/>
  <c r="Y102" i="1"/>
  <c r="W65" i="5"/>
  <c r="W67" i="5"/>
  <c r="W72" i="5"/>
  <c r="W64" i="5"/>
  <c r="W69" i="5"/>
  <c r="W77" i="5"/>
  <c r="AO19" i="1"/>
  <c r="AN20" i="1"/>
  <c r="AN22" i="1"/>
  <c r="E34" i="5"/>
  <c r="E35" i="5"/>
  <c r="E135" i="5"/>
  <c r="W64" i="1"/>
  <c r="W69" i="1"/>
  <c r="W77" i="1"/>
  <c r="Q34" i="5"/>
  <c r="Q35" i="5"/>
  <c r="S136" i="5"/>
  <c r="AM25" i="1"/>
  <c r="AM27" i="1"/>
  <c r="AM32" i="1"/>
  <c r="AM24" i="1"/>
  <c r="AM29" i="1"/>
  <c r="AM37" i="1"/>
  <c r="K41" i="5"/>
  <c r="J42" i="5"/>
  <c r="Y59" i="1"/>
  <c r="Y60" i="1"/>
  <c r="X62" i="1"/>
  <c r="J70" i="5"/>
  <c r="AL34" i="1"/>
  <c r="AE37" i="1"/>
  <c r="V30" i="1"/>
  <c r="H114" i="1"/>
  <c r="H135" i="1"/>
  <c r="Q136" i="5"/>
  <c r="S25" i="5"/>
  <c r="S27" i="5"/>
  <c r="S32" i="5"/>
  <c r="AC24" i="5"/>
  <c r="AC29" i="5"/>
  <c r="AC37" i="5"/>
  <c r="L114" i="1"/>
  <c r="L135" i="1"/>
  <c r="F124" i="1"/>
  <c r="F128" i="1"/>
  <c r="F130" i="1"/>
  <c r="F148" i="1"/>
  <c r="F125" i="1"/>
  <c r="F127" i="1"/>
  <c r="I44" i="5"/>
  <c r="I48" i="5"/>
  <c r="I50" i="5"/>
  <c r="I148" i="5"/>
  <c r="I45" i="5"/>
  <c r="I47" i="5"/>
  <c r="Z104" i="5"/>
  <c r="Z109" i="5"/>
  <c r="Z117" i="5"/>
  <c r="Z105" i="5"/>
  <c r="Z107" i="5"/>
  <c r="Z112" i="5"/>
  <c r="Z114" i="5"/>
  <c r="AE32" i="1"/>
  <c r="V31" i="1"/>
  <c r="I44" i="1"/>
  <c r="I48" i="1"/>
  <c r="I50" i="1"/>
  <c r="V72" i="1"/>
  <c r="H121" i="1"/>
  <c r="G122" i="1"/>
  <c r="AA100" i="5"/>
  <c r="AA102" i="5"/>
  <c r="AB99" i="5"/>
  <c r="AC99" i="5"/>
  <c r="AB100" i="5"/>
  <c r="AB102" i="5"/>
  <c r="AA104" i="5"/>
  <c r="AA109" i="5"/>
  <c r="AA117" i="5"/>
  <c r="AA105" i="5"/>
  <c r="AA107" i="5"/>
  <c r="AA112" i="5"/>
  <c r="AA114" i="5"/>
  <c r="AC25" i="5"/>
  <c r="AC27" i="5"/>
  <c r="AC32" i="5"/>
  <c r="AN24" i="1"/>
  <c r="AN29" i="1"/>
  <c r="AN37" i="1"/>
  <c r="AN25" i="1"/>
  <c r="AN27" i="1"/>
  <c r="AN32" i="1"/>
  <c r="M84" i="5"/>
  <c r="M88" i="5"/>
  <c r="M90" i="5"/>
  <c r="X105" i="1"/>
  <c r="X107" i="1"/>
  <c r="X112" i="1"/>
  <c r="X114" i="1"/>
  <c r="AI24" i="5"/>
  <c r="AI29" i="5"/>
  <c r="AI37" i="5"/>
  <c r="J125" i="5"/>
  <c r="J127" i="5"/>
  <c r="AP19" i="5"/>
  <c r="AO20" i="1"/>
  <c r="AO22" i="1"/>
  <c r="AP19" i="1"/>
  <c r="N82" i="5"/>
  <c r="O81" i="5"/>
  <c r="AK17" i="5"/>
  <c r="AJ97" i="5"/>
  <c r="AJ20" i="5"/>
  <c r="AJ22" i="5"/>
  <c r="V74" i="5"/>
  <c r="V135" i="5"/>
  <c r="I45" i="1"/>
  <c r="I47" i="1"/>
  <c r="X64" i="1"/>
  <c r="X69" i="1"/>
  <c r="X77" i="1"/>
  <c r="X65" i="1"/>
  <c r="X67" i="1"/>
  <c r="X72" i="1"/>
  <c r="W136" i="5"/>
  <c r="N84" i="1"/>
  <c r="N88" i="1"/>
  <c r="N90" i="1"/>
  <c r="G124" i="1"/>
  <c r="G128" i="1"/>
  <c r="G130" i="1"/>
  <c r="G148" i="1"/>
  <c r="Z59" i="1"/>
  <c r="Z60" i="1"/>
  <c r="Y62" i="1"/>
  <c r="W74" i="5"/>
  <c r="W135" i="5"/>
  <c r="P81" i="1"/>
  <c r="O82" i="1"/>
  <c r="S34" i="5"/>
  <c r="S35" i="5"/>
  <c r="S135" i="5"/>
  <c r="I121" i="1"/>
  <c r="H122" i="1"/>
  <c r="J44" i="5"/>
  <c r="J48" i="5"/>
  <c r="J50" i="5"/>
  <c r="J148" i="5"/>
  <c r="W65" i="1"/>
  <c r="W67" i="1"/>
  <c r="AH25" i="5"/>
  <c r="AH27" i="5"/>
  <c r="AH32" i="5"/>
  <c r="V136" i="5"/>
  <c r="L41" i="5"/>
  <c r="K42" i="5"/>
  <c r="W136" i="1"/>
  <c r="L122" i="5"/>
  <c r="M121" i="5"/>
  <c r="X64" i="5"/>
  <c r="X69" i="5"/>
  <c r="X77" i="5"/>
  <c r="J31" i="5"/>
  <c r="J44" i="1"/>
  <c r="J48" i="1"/>
  <c r="J50" i="1"/>
  <c r="J45" i="1"/>
  <c r="J47" i="1"/>
  <c r="V74" i="1"/>
  <c r="V135" i="1"/>
  <c r="AE34" i="1"/>
  <c r="Y104" i="1"/>
  <c r="Y109" i="1"/>
  <c r="Y105" i="1"/>
  <c r="Y107" i="1"/>
  <c r="Y112" i="1"/>
  <c r="Y114" i="1"/>
  <c r="K124" i="5"/>
  <c r="K128" i="5"/>
  <c r="K130" i="5"/>
  <c r="Z59" i="5"/>
  <c r="Z60" i="5"/>
  <c r="Y62" i="5"/>
  <c r="M85" i="1"/>
  <c r="M87" i="1"/>
  <c r="K42" i="1"/>
  <c r="L41" i="1"/>
  <c r="AM34" i="1"/>
  <c r="Z100" i="1"/>
  <c r="Z102" i="1"/>
  <c r="AA99" i="1"/>
  <c r="Q72" i="5"/>
  <c r="J71" i="5"/>
  <c r="V136" i="1"/>
  <c r="AE34" i="5"/>
  <c r="Q74" i="5"/>
  <c r="Q75" i="5"/>
  <c r="Q135" i="5"/>
  <c r="K45" i="5"/>
  <c r="K47" i="5"/>
  <c r="K44" i="5"/>
  <c r="K48" i="5"/>
  <c r="K50" i="5"/>
  <c r="K148" i="5"/>
  <c r="W72" i="1"/>
  <c r="K125" i="5"/>
  <c r="K127" i="5"/>
  <c r="X65" i="5"/>
  <c r="X67" i="5"/>
  <c r="L42" i="5"/>
  <c r="M41" i="5"/>
  <c r="J45" i="5"/>
  <c r="J47" i="5"/>
  <c r="O84" i="1"/>
  <c r="O88" i="1"/>
  <c r="O90" i="1"/>
  <c r="G125" i="1"/>
  <c r="G127" i="1"/>
  <c r="M85" i="5"/>
  <c r="M87" i="5"/>
  <c r="X136" i="5"/>
  <c r="Q81" i="1"/>
  <c r="P82" i="1"/>
  <c r="X74" i="1"/>
  <c r="X135" i="1"/>
  <c r="AQ19" i="5"/>
  <c r="AN34" i="1"/>
  <c r="AC34" i="5"/>
  <c r="N121" i="5"/>
  <c r="M122" i="5"/>
  <c r="X136" i="1"/>
  <c r="AI25" i="5"/>
  <c r="AI27" i="5"/>
  <c r="AI32" i="5"/>
  <c r="L42" i="1"/>
  <c r="M41" i="1"/>
  <c r="L124" i="5"/>
  <c r="L128" i="5"/>
  <c r="L130" i="5"/>
  <c r="L125" i="5"/>
  <c r="L127" i="5"/>
  <c r="AH34" i="5"/>
  <c r="H124" i="1"/>
  <c r="H128" i="1"/>
  <c r="H130" i="1"/>
  <c r="H148" i="1"/>
  <c r="P81" i="5"/>
  <c r="O82" i="5"/>
  <c r="K44" i="1"/>
  <c r="K48" i="1"/>
  <c r="K50" i="1"/>
  <c r="Y117" i="1"/>
  <c r="J121" i="1"/>
  <c r="I122" i="1"/>
  <c r="Y64" i="1"/>
  <c r="Y69" i="1"/>
  <c r="Y65" i="1"/>
  <c r="Y67" i="1"/>
  <c r="Y72" i="1"/>
  <c r="N85" i="1"/>
  <c r="N87" i="1"/>
  <c r="AJ24" i="5"/>
  <c r="AJ29" i="5"/>
  <c r="AJ37" i="5"/>
  <c r="AJ25" i="5"/>
  <c r="AJ27" i="5"/>
  <c r="AJ32" i="5"/>
  <c r="N84" i="5"/>
  <c r="N88" i="5"/>
  <c r="N90" i="5"/>
  <c r="AA59" i="1"/>
  <c r="Z62" i="1"/>
  <c r="AP20" i="1"/>
  <c r="AP22" i="1"/>
  <c r="AQ19" i="1"/>
  <c r="AB104" i="5"/>
  <c r="AB109" i="5"/>
  <c r="AB117" i="5"/>
  <c r="AB105" i="5"/>
  <c r="AB107" i="5"/>
  <c r="AB112" i="5"/>
  <c r="AB114" i="5"/>
  <c r="AB99" i="1"/>
  <c r="AA100" i="1"/>
  <c r="AA102" i="1"/>
  <c r="Z104" i="1"/>
  <c r="Z109" i="1"/>
  <c r="Z117" i="1"/>
  <c r="Z105" i="1"/>
  <c r="Z107" i="1"/>
  <c r="Z112" i="1"/>
  <c r="Z114" i="1"/>
  <c r="Y65" i="5"/>
  <c r="Y67" i="5"/>
  <c r="Y72" i="5"/>
  <c r="Y64" i="5"/>
  <c r="Y69" i="5"/>
  <c r="Y77" i="5"/>
  <c r="AL17" i="5"/>
  <c r="AK97" i="5"/>
  <c r="AK20" i="5"/>
  <c r="AK22" i="5"/>
  <c r="AO24" i="1"/>
  <c r="AO29" i="1"/>
  <c r="AO37" i="1"/>
  <c r="AO25" i="1"/>
  <c r="AO27" i="1"/>
  <c r="AO32" i="1"/>
  <c r="AD99" i="5"/>
  <c r="AC100" i="5"/>
  <c r="AC102" i="5"/>
  <c r="AA59" i="5"/>
  <c r="Z62" i="5"/>
  <c r="AL97" i="5"/>
  <c r="AM17" i="5"/>
  <c r="AL20" i="5"/>
  <c r="AL22" i="5"/>
  <c r="AQ20" i="1"/>
  <c r="AQ22" i="1"/>
  <c r="AR19" i="1"/>
  <c r="Y77" i="1"/>
  <c r="H125" i="1"/>
  <c r="H127" i="1"/>
  <c r="M125" i="5"/>
  <c r="M127" i="5"/>
  <c r="M124" i="5"/>
  <c r="M128" i="5"/>
  <c r="M130" i="5"/>
  <c r="P84" i="1"/>
  <c r="P88" i="1"/>
  <c r="P90" i="1"/>
  <c r="P85" i="1"/>
  <c r="P87" i="1"/>
  <c r="AP24" i="1"/>
  <c r="AP29" i="1"/>
  <c r="AP37" i="1"/>
  <c r="AP25" i="1"/>
  <c r="AP27" i="1"/>
  <c r="AP32" i="1"/>
  <c r="N85" i="5"/>
  <c r="N87" i="5"/>
  <c r="K45" i="1"/>
  <c r="K47" i="1"/>
  <c r="N41" i="1"/>
  <c r="M42" i="1"/>
  <c r="O121" i="5"/>
  <c r="N122" i="5"/>
  <c r="AR19" i="5"/>
  <c r="R81" i="1"/>
  <c r="Q82" i="1"/>
  <c r="AO34" i="1"/>
  <c r="L44" i="1"/>
  <c r="L48" i="1"/>
  <c r="L50" i="1"/>
  <c r="AJ34" i="5"/>
  <c r="AC104" i="5"/>
  <c r="AC109" i="5"/>
  <c r="AC117" i="5"/>
  <c r="Z64" i="5"/>
  <c r="Z69" i="5"/>
  <c r="Z77" i="5"/>
  <c r="Z65" i="5"/>
  <c r="Z67" i="5"/>
  <c r="Z72" i="5"/>
  <c r="AE99" i="5"/>
  <c r="AD100" i="5"/>
  <c r="AD102" i="5"/>
  <c r="AK24" i="5"/>
  <c r="AK29" i="5"/>
  <c r="AK37" i="5"/>
  <c r="AA104" i="1"/>
  <c r="AA109" i="1"/>
  <c r="AA117" i="1"/>
  <c r="Z64" i="1"/>
  <c r="Z69" i="1"/>
  <c r="Z77" i="1"/>
  <c r="W74" i="1"/>
  <c r="W135" i="1"/>
  <c r="AB59" i="5"/>
  <c r="AA60" i="5"/>
  <c r="AA62" i="5"/>
  <c r="Y136" i="5"/>
  <c r="AB100" i="1"/>
  <c r="AB102" i="1"/>
  <c r="AC99" i="1"/>
  <c r="AB59" i="1"/>
  <c r="AA60" i="1"/>
  <c r="AA62" i="1"/>
  <c r="N41" i="5"/>
  <c r="M42" i="5"/>
  <c r="Y74" i="5"/>
  <c r="Y135" i="5"/>
  <c r="I124" i="1"/>
  <c r="I128" i="1"/>
  <c r="I130" i="1"/>
  <c r="I148" i="1"/>
  <c r="I125" i="1"/>
  <c r="I127" i="1"/>
  <c r="O84" i="5"/>
  <c r="O88" i="5"/>
  <c r="O90" i="5"/>
  <c r="O85" i="5"/>
  <c r="O87" i="5"/>
  <c r="L44" i="5"/>
  <c r="L48" i="5"/>
  <c r="L50" i="5"/>
  <c r="L148" i="5"/>
  <c r="Y74" i="1"/>
  <c r="Y135" i="1"/>
  <c r="J122" i="1"/>
  <c r="K121" i="1"/>
  <c r="Q81" i="5"/>
  <c r="P82" i="5"/>
  <c r="AI34" i="5"/>
  <c r="O85" i="1"/>
  <c r="O87" i="1"/>
  <c r="X72" i="5"/>
  <c r="J124" i="1"/>
  <c r="J128" i="1"/>
  <c r="J130" i="1"/>
  <c r="J148" i="1"/>
  <c r="M44" i="5"/>
  <c r="M48" i="5"/>
  <c r="M50" i="5"/>
  <c r="M148" i="5"/>
  <c r="M45" i="5"/>
  <c r="M47" i="5"/>
  <c r="AA105" i="1"/>
  <c r="AA107" i="1"/>
  <c r="AA112" i="1"/>
  <c r="AA114" i="1"/>
  <c r="Z136" i="5"/>
  <c r="M44" i="1"/>
  <c r="M48" i="1"/>
  <c r="M50" i="1"/>
  <c r="M45" i="1"/>
  <c r="M47" i="1"/>
  <c r="AL24" i="5"/>
  <c r="AL29" i="5"/>
  <c r="AL37" i="5"/>
  <c r="N42" i="5"/>
  <c r="O41" i="5"/>
  <c r="AA64" i="5"/>
  <c r="AA69" i="5"/>
  <c r="AA77" i="5"/>
  <c r="AA65" i="5"/>
  <c r="AA67" i="5"/>
  <c r="O41" i="1"/>
  <c r="N42" i="1"/>
  <c r="AM97" i="5"/>
  <c r="AN17" i="5"/>
  <c r="AM20" i="5"/>
  <c r="AM22" i="5"/>
  <c r="AC59" i="5"/>
  <c r="AB60" i="5"/>
  <c r="AB62" i="5"/>
  <c r="AC105" i="5"/>
  <c r="AC107" i="5"/>
  <c r="AC112" i="5"/>
  <c r="AC114" i="5"/>
  <c r="L45" i="1"/>
  <c r="L47" i="1"/>
  <c r="AS19" i="5"/>
  <c r="AS19" i="1"/>
  <c r="AR20" i="1"/>
  <c r="AR22" i="1"/>
  <c r="Q84" i="1"/>
  <c r="Q88" i="1"/>
  <c r="Q90" i="1"/>
  <c r="Q85" i="1"/>
  <c r="Q87" i="1"/>
  <c r="AP34" i="1"/>
  <c r="AQ24" i="1"/>
  <c r="AQ29" i="1"/>
  <c r="AQ37" i="1"/>
  <c r="L45" i="5"/>
  <c r="L47" i="5"/>
  <c r="AA64" i="1"/>
  <c r="AA69" i="1"/>
  <c r="AA77" i="1"/>
  <c r="P84" i="5"/>
  <c r="P88" i="5"/>
  <c r="P90" i="5"/>
  <c r="P85" i="5"/>
  <c r="P87" i="5"/>
  <c r="AB60" i="1"/>
  <c r="AB62" i="1"/>
  <c r="AC59" i="1"/>
  <c r="AK25" i="5"/>
  <c r="AK27" i="5"/>
  <c r="AK32" i="5"/>
  <c r="S81" i="1"/>
  <c r="R82" i="1"/>
  <c r="N125" i="5"/>
  <c r="N127" i="5"/>
  <c r="N124" i="5"/>
  <c r="N128" i="5"/>
  <c r="N130" i="5"/>
  <c r="R81" i="5"/>
  <c r="Q82" i="5"/>
  <c r="AC100" i="1"/>
  <c r="AC102" i="1"/>
  <c r="AD99" i="1"/>
  <c r="AD104" i="5"/>
  <c r="AD109" i="5"/>
  <c r="AD117" i="5"/>
  <c r="AD105" i="5"/>
  <c r="AD107" i="5"/>
  <c r="AD112" i="5"/>
  <c r="AD114" i="5"/>
  <c r="O122" i="5"/>
  <c r="P121" i="5"/>
  <c r="AB104" i="1"/>
  <c r="AB109" i="1"/>
  <c r="Z65" i="1"/>
  <c r="Z67" i="1"/>
  <c r="AF99" i="5"/>
  <c r="AE100" i="5"/>
  <c r="AE102" i="5"/>
  <c r="Y136" i="1"/>
  <c r="X74" i="5"/>
  <c r="X135" i="5"/>
  <c r="L121" i="1"/>
  <c r="K122" i="1"/>
  <c r="Z136" i="1"/>
  <c r="Z74" i="5"/>
  <c r="Z135" i="5"/>
  <c r="K124" i="1"/>
  <c r="K128" i="1"/>
  <c r="K130" i="1"/>
  <c r="K148" i="1"/>
  <c r="K125" i="1"/>
  <c r="K127" i="1"/>
  <c r="AK34" i="5"/>
  <c r="AO17" i="5"/>
  <c r="AN97" i="5"/>
  <c r="AN20" i="5"/>
  <c r="AN22" i="5"/>
  <c r="J125" i="1"/>
  <c r="J127" i="1"/>
  <c r="AA136" i="1"/>
  <c r="E139" i="1"/>
  <c r="E142" i="1"/>
  <c r="AE104" i="5"/>
  <c r="AE109" i="5"/>
  <c r="AE117" i="5"/>
  <c r="AE105" i="5"/>
  <c r="AE107" i="5"/>
  <c r="AE112" i="5"/>
  <c r="AE114" i="5"/>
  <c r="AE99" i="1"/>
  <c r="AD100" i="1"/>
  <c r="AD102" i="1"/>
  <c r="AA65" i="1"/>
  <c r="AA67" i="1"/>
  <c r="AA72" i="1"/>
  <c r="AT19" i="5"/>
  <c r="AA72" i="5"/>
  <c r="AG99" i="5"/>
  <c r="AF100" i="5"/>
  <c r="AF102" i="5"/>
  <c r="AR24" i="1"/>
  <c r="AR29" i="1"/>
  <c r="AR37" i="1"/>
  <c r="AA136" i="5"/>
  <c r="E139" i="5"/>
  <c r="E142" i="5"/>
  <c r="AC104" i="1"/>
  <c r="AC109" i="1"/>
  <c r="AC117" i="1"/>
  <c r="AC105" i="1"/>
  <c r="AC107" i="1"/>
  <c r="AC112" i="1"/>
  <c r="AC114" i="1"/>
  <c r="AC60" i="1"/>
  <c r="AC62" i="1"/>
  <c r="AD59" i="1"/>
  <c r="Z72" i="1"/>
  <c r="Q84" i="5"/>
  <c r="Q88" i="5"/>
  <c r="Q90" i="5"/>
  <c r="AB65" i="1"/>
  <c r="AB67" i="1"/>
  <c r="AB72" i="1"/>
  <c r="AB64" i="1"/>
  <c r="AB69" i="1"/>
  <c r="AQ25" i="1"/>
  <c r="AQ27" i="1"/>
  <c r="AQ32" i="1"/>
  <c r="AS20" i="1"/>
  <c r="AS22" i="1"/>
  <c r="AT19" i="1"/>
  <c r="Q121" i="5"/>
  <c r="P122" i="5"/>
  <c r="R84" i="1"/>
  <c r="R88" i="1"/>
  <c r="R90" i="1"/>
  <c r="R85" i="1"/>
  <c r="R87" i="1"/>
  <c r="N44" i="1"/>
  <c r="N48" i="1"/>
  <c r="N50" i="1"/>
  <c r="N45" i="1"/>
  <c r="N47" i="1"/>
  <c r="O42" i="5"/>
  <c r="P41" i="5"/>
  <c r="M121" i="1"/>
  <c r="L122" i="1"/>
  <c r="AB105" i="1"/>
  <c r="AB107" i="1"/>
  <c r="AB112" i="1"/>
  <c r="AB114" i="1"/>
  <c r="O124" i="5"/>
  <c r="O128" i="5"/>
  <c r="O130" i="5"/>
  <c r="S82" i="1"/>
  <c r="T81" i="1"/>
  <c r="AB64" i="5"/>
  <c r="AB69" i="5"/>
  <c r="AB77" i="5"/>
  <c r="AB65" i="5"/>
  <c r="AB67" i="5"/>
  <c r="AB72" i="5"/>
  <c r="O42" i="1"/>
  <c r="P41" i="1"/>
  <c r="N44" i="5"/>
  <c r="N48" i="5"/>
  <c r="N50" i="5"/>
  <c r="N148" i="5"/>
  <c r="N45" i="5"/>
  <c r="N47" i="5"/>
  <c r="AL25" i="5"/>
  <c r="AL27" i="5"/>
  <c r="AL32" i="5"/>
  <c r="S81" i="5"/>
  <c r="R82" i="5"/>
  <c r="AB117" i="1"/>
  <c r="AC60" i="5"/>
  <c r="AC62" i="5"/>
  <c r="AD59" i="5"/>
  <c r="AM25" i="5"/>
  <c r="AM27" i="5"/>
  <c r="AM32" i="5"/>
  <c r="AM24" i="5"/>
  <c r="AM29" i="5"/>
  <c r="AM37" i="5"/>
  <c r="AM34" i="5"/>
  <c r="AE59" i="5"/>
  <c r="AD60" i="5"/>
  <c r="AD62" i="5"/>
  <c r="AB135" i="5"/>
  <c r="AB74" i="5"/>
  <c r="AC64" i="5"/>
  <c r="AC69" i="5"/>
  <c r="AC77" i="5"/>
  <c r="Q85" i="5"/>
  <c r="Q87" i="5"/>
  <c r="R85" i="5"/>
  <c r="R87" i="5"/>
  <c r="R84" i="5"/>
  <c r="R88" i="5"/>
  <c r="R90" i="5"/>
  <c r="O125" i="5"/>
  <c r="O127" i="5"/>
  <c r="AA74" i="1"/>
  <c r="AA135" i="1"/>
  <c r="Q41" i="5"/>
  <c r="P42" i="5"/>
  <c r="P124" i="5"/>
  <c r="P128" i="5"/>
  <c r="P130" i="5"/>
  <c r="AU19" i="1"/>
  <c r="AT20" i="1"/>
  <c r="AT22" i="1"/>
  <c r="Z74" i="1"/>
  <c r="Z135" i="1"/>
  <c r="AR25" i="1"/>
  <c r="AR27" i="1"/>
  <c r="AR32" i="1"/>
  <c r="T81" i="5"/>
  <c r="S82" i="5"/>
  <c r="L124" i="1"/>
  <c r="L128" i="1"/>
  <c r="L130" i="1"/>
  <c r="L148" i="1"/>
  <c r="O44" i="5"/>
  <c r="O48" i="5"/>
  <c r="O50" i="5"/>
  <c r="O148" i="5"/>
  <c r="D151" i="5"/>
  <c r="D154" i="5"/>
  <c r="R121" i="5"/>
  <c r="Q122" i="5"/>
  <c r="AS24" i="1"/>
  <c r="AS29" i="1"/>
  <c r="AS37" i="1"/>
  <c r="AS25" i="1"/>
  <c r="AS27" i="1"/>
  <c r="AS32" i="1"/>
  <c r="N121" i="1"/>
  <c r="M122" i="1"/>
  <c r="AQ34" i="1"/>
  <c r="AF104" i="5"/>
  <c r="AF109" i="5"/>
  <c r="AF117" i="5"/>
  <c r="AF105" i="5"/>
  <c r="AF107" i="5"/>
  <c r="AF112" i="5"/>
  <c r="AF114" i="5"/>
  <c r="AU19" i="5"/>
  <c r="AN24" i="5"/>
  <c r="AN29" i="5"/>
  <c r="AN37" i="5"/>
  <c r="Q41" i="1"/>
  <c r="P42" i="1"/>
  <c r="AB77" i="1"/>
  <c r="AH99" i="5"/>
  <c r="AG100" i="5"/>
  <c r="AG102" i="5"/>
  <c r="O44" i="1"/>
  <c r="O48" i="1"/>
  <c r="O50" i="1"/>
  <c r="U81" i="1"/>
  <c r="T82" i="1"/>
  <c r="AB74" i="1"/>
  <c r="AB135" i="1"/>
  <c r="AD60" i="1"/>
  <c r="AD62" i="1"/>
  <c r="AE59" i="1"/>
  <c r="AA74" i="5"/>
  <c r="AA135" i="5"/>
  <c r="AD104" i="1"/>
  <c r="AD109" i="1"/>
  <c r="AD117" i="1"/>
  <c r="AD105" i="1"/>
  <c r="AD107" i="1"/>
  <c r="AD112" i="1"/>
  <c r="AD114" i="1"/>
  <c r="AO97" i="5"/>
  <c r="AP17" i="5"/>
  <c r="AO20" i="5"/>
  <c r="AO22" i="5"/>
  <c r="AL34" i="5"/>
  <c r="S84" i="1"/>
  <c r="S88" i="1"/>
  <c r="S90" i="1"/>
  <c r="S85" i="1"/>
  <c r="S87" i="1"/>
  <c r="AC64" i="1"/>
  <c r="AC69" i="1"/>
  <c r="AC77" i="1"/>
  <c r="AE100" i="1"/>
  <c r="AE102" i="1"/>
  <c r="AF99" i="1"/>
  <c r="AB136" i="5"/>
  <c r="P44" i="1"/>
  <c r="P48" i="1"/>
  <c r="P50" i="1"/>
  <c r="P45" i="1"/>
  <c r="P47" i="1"/>
  <c r="AP97" i="5"/>
  <c r="AQ17" i="5"/>
  <c r="AP20" i="5"/>
  <c r="AP22" i="5"/>
  <c r="V81" i="1"/>
  <c r="U82" i="1"/>
  <c r="O45" i="1"/>
  <c r="O47" i="1"/>
  <c r="L125" i="1"/>
  <c r="L127" i="1"/>
  <c r="AR34" i="1"/>
  <c r="P125" i="5"/>
  <c r="P127" i="5"/>
  <c r="AD64" i="5"/>
  <c r="AD69" i="5"/>
  <c r="AD77" i="5"/>
  <c r="AD65" i="5"/>
  <c r="AD67" i="5"/>
  <c r="AD72" i="5"/>
  <c r="M124" i="1"/>
  <c r="M128" i="1"/>
  <c r="M130" i="1"/>
  <c r="M148" i="1"/>
  <c r="M125" i="1"/>
  <c r="M127" i="1"/>
  <c r="AC65" i="1"/>
  <c r="AC67" i="1"/>
  <c r="AC72" i="1"/>
  <c r="AF59" i="1"/>
  <c r="AE60" i="1"/>
  <c r="AE62" i="1"/>
  <c r="AB136" i="1"/>
  <c r="O121" i="1"/>
  <c r="N122" i="1"/>
  <c r="S121" i="5"/>
  <c r="R122" i="5"/>
  <c r="AF59" i="5"/>
  <c r="AE60" i="5"/>
  <c r="AE62" i="5"/>
  <c r="Q125" i="5"/>
  <c r="Q127" i="5"/>
  <c r="Q124" i="5"/>
  <c r="Q128" i="5"/>
  <c r="Q130" i="5"/>
  <c r="AF100" i="1"/>
  <c r="AF102" i="1"/>
  <c r="AG99" i="1"/>
  <c r="AD64" i="1"/>
  <c r="AD69" i="1"/>
  <c r="AD77" i="1"/>
  <c r="AN25" i="5"/>
  <c r="AN27" i="5"/>
  <c r="AN32" i="5"/>
  <c r="AE105" i="1"/>
  <c r="AE107" i="1"/>
  <c r="AE112" i="1"/>
  <c r="AE114" i="1"/>
  <c r="AE104" i="1"/>
  <c r="AE109" i="1"/>
  <c r="AE117" i="1"/>
  <c r="AG104" i="5"/>
  <c r="AG109" i="5"/>
  <c r="AG117" i="5"/>
  <c r="AG105" i="5"/>
  <c r="AG107" i="5"/>
  <c r="AG112" i="5"/>
  <c r="AG114" i="5"/>
  <c r="S84" i="5"/>
  <c r="S88" i="5"/>
  <c r="S90" i="5"/>
  <c r="AT24" i="1"/>
  <c r="AT29" i="1"/>
  <c r="AT37" i="1"/>
  <c r="P45" i="5"/>
  <c r="P47" i="5"/>
  <c r="P44" i="5"/>
  <c r="P48" i="5"/>
  <c r="P50" i="5"/>
  <c r="P148" i="5"/>
  <c r="AC65" i="5"/>
  <c r="AC67" i="5"/>
  <c r="AC72" i="5"/>
  <c r="AO24" i="5"/>
  <c r="AO29" i="5"/>
  <c r="AO37" i="5"/>
  <c r="AI99" i="5"/>
  <c r="AH100" i="5"/>
  <c r="AH102" i="5"/>
  <c r="AS34" i="1"/>
  <c r="U81" i="5"/>
  <c r="T82" i="5"/>
  <c r="AU20" i="1"/>
  <c r="AU22" i="1"/>
  <c r="AV19" i="1"/>
  <c r="R41" i="5"/>
  <c r="Q42" i="5"/>
  <c r="AC136" i="5"/>
  <c r="AC136" i="1"/>
  <c r="AV19" i="5"/>
  <c r="T84" i="1"/>
  <c r="T88" i="1"/>
  <c r="T90" i="1"/>
  <c r="R41" i="1"/>
  <c r="Q42" i="1"/>
  <c r="O45" i="5"/>
  <c r="O47" i="5"/>
  <c r="Q44" i="1"/>
  <c r="Q48" i="1"/>
  <c r="Q50" i="1"/>
  <c r="AH104" i="5"/>
  <c r="AH109" i="5"/>
  <c r="AH117" i="5"/>
  <c r="AH99" i="1"/>
  <c r="AG100" i="1"/>
  <c r="AG102" i="1"/>
  <c r="T121" i="5"/>
  <c r="S122" i="5"/>
  <c r="AU24" i="1"/>
  <c r="AU29" i="1"/>
  <c r="AU37" i="1"/>
  <c r="AU25" i="1"/>
  <c r="AU27" i="1"/>
  <c r="AU32" i="1"/>
  <c r="S41" i="1"/>
  <c r="R42" i="1"/>
  <c r="T84" i="5"/>
  <c r="T88" i="5"/>
  <c r="T90" i="5"/>
  <c r="T85" i="5"/>
  <c r="T87" i="5"/>
  <c r="AJ99" i="5"/>
  <c r="AI100" i="5"/>
  <c r="AI102" i="5"/>
  <c r="AC74" i="5"/>
  <c r="AC135" i="5"/>
  <c r="AF104" i="1"/>
  <c r="AF109" i="1"/>
  <c r="AF117" i="1"/>
  <c r="AQ97" i="5"/>
  <c r="AR17" i="5"/>
  <c r="AQ20" i="5"/>
  <c r="AQ22" i="5"/>
  <c r="T85" i="1"/>
  <c r="T87" i="1"/>
  <c r="V81" i="5"/>
  <c r="U82" i="5"/>
  <c r="AO25" i="5"/>
  <c r="AO27" i="5"/>
  <c r="AO32" i="5"/>
  <c r="AD65" i="1"/>
  <c r="AD67" i="1"/>
  <c r="AD72" i="1"/>
  <c r="N124" i="1"/>
  <c r="N128" i="1"/>
  <c r="N130" i="1"/>
  <c r="N148" i="1"/>
  <c r="AV20" i="1"/>
  <c r="AV22" i="1"/>
  <c r="AW19" i="1"/>
  <c r="AN34" i="5"/>
  <c r="AD136" i="1"/>
  <c r="P121" i="1"/>
  <c r="O122" i="1"/>
  <c r="AT25" i="1"/>
  <c r="AT27" i="1"/>
  <c r="AT32" i="1"/>
  <c r="AE64" i="1"/>
  <c r="AE69" i="1"/>
  <c r="AE77" i="1"/>
  <c r="AD74" i="5"/>
  <c r="AD135" i="5"/>
  <c r="U84" i="1"/>
  <c r="U88" i="1"/>
  <c r="U90" i="1"/>
  <c r="U85" i="1"/>
  <c r="U87" i="1"/>
  <c r="R124" i="5"/>
  <c r="R128" i="5"/>
  <c r="R130" i="5"/>
  <c r="R125" i="5"/>
  <c r="R127" i="5"/>
  <c r="AW19" i="5"/>
  <c r="Q45" i="5"/>
  <c r="Q47" i="5"/>
  <c r="Q44" i="5"/>
  <c r="Q48" i="5"/>
  <c r="Q50" i="5"/>
  <c r="Q148" i="5"/>
  <c r="AE64" i="5"/>
  <c r="AE69" i="5"/>
  <c r="AE77" i="5"/>
  <c r="AE65" i="5"/>
  <c r="AE67" i="5"/>
  <c r="AE72" i="5"/>
  <c r="AF60" i="1"/>
  <c r="AF62" i="1"/>
  <c r="AG59" i="1"/>
  <c r="AD136" i="5"/>
  <c r="W81" i="1"/>
  <c r="V82" i="1"/>
  <c r="S41" i="5"/>
  <c r="R42" i="5"/>
  <c r="S85" i="5"/>
  <c r="S87" i="5"/>
  <c r="AG59" i="5"/>
  <c r="AF60" i="5"/>
  <c r="AF62" i="5"/>
  <c r="AC74" i="1"/>
  <c r="AC135" i="1"/>
  <c r="AP24" i="5"/>
  <c r="AP29" i="5"/>
  <c r="AP37" i="5"/>
  <c r="AP25" i="5"/>
  <c r="AP27" i="5"/>
  <c r="AP32" i="5"/>
  <c r="AF65" i="5"/>
  <c r="AF67" i="5"/>
  <c r="AF72" i="5"/>
  <c r="AF64" i="5"/>
  <c r="AF69" i="5"/>
  <c r="AF77" i="5"/>
  <c r="R45" i="5"/>
  <c r="R47" i="5"/>
  <c r="R44" i="5"/>
  <c r="R48" i="5"/>
  <c r="R50" i="5"/>
  <c r="R148" i="5"/>
  <c r="AF65" i="1"/>
  <c r="AF67" i="1"/>
  <c r="AF72" i="1"/>
  <c r="AF64" i="1"/>
  <c r="AF69" i="1"/>
  <c r="AF77" i="1"/>
  <c r="AX19" i="5"/>
  <c r="N125" i="1"/>
  <c r="N127" i="1"/>
  <c r="AG105" i="1"/>
  <c r="AG107" i="1"/>
  <c r="AG112" i="1"/>
  <c r="AG114" i="1"/>
  <c r="AG104" i="1"/>
  <c r="AG109" i="1"/>
  <c r="AH105" i="5"/>
  <c r="AH107" i="5"/>
  <c r="AH112" i="5"/>
  <c r="AH114" i="5"/>
  <c r="T41" i="1"/>
  <c r="S42" i="1"/>
  <c r="AG60" i="5"/>
  <c r="AG62" i="5"/>
  <c r="AH59" i="5"/>
  <c r="T41" i="5"/>
  <c r="S42" i="5"/>
  <c r="AE74" i="5"/>
  <c r="AE135" i="5"/>
  <c r="AH100" i="1"/>
  <c r="AH102" i="1"/>
  <c r="AI99" i="1"/>
  <c r="Q45" i="1"/>
  <c r="Q47" i="1"/>
  <c r="AE136" i="5"/>
  <c r="AW20" i="1"/>
  <c r="AW22" i="1"/>
  <c r="AX19" i="1"/>
  <c r="AD74" i="1"/>
  <c r="AD135" i="1"/>
  <c r="U84" i="5"/>
  <c r="U88" i="5"/>
  <c r="U90" i="5"/>
  <c r="U85" i="5"/>
  <c r="U87" i="5"/>
  <c r="AI105" i="5"/>
  <c r="AI107" i="5"/>
  <c r="AI112" i="5"/>
  <c r="AI114" i="5"/>
  <c r="AI104" i="5"/>
  <c r="AI109" i="5"/>
  <c r="AI117" i="5"/>
  <c r="AU34" i="1"/>
  <c r="V84" i="1"/>
  <c r="V88" i="1"/>
  <c r="V90" i="1"/>
  <c r="V85" i="1"/>
  <c r="V87" i="1"/>
  <c r="AV24" i="1"/>
  <c r="AV29" i="1"/>
  <c r="AV37" i="1"/>
  <c r="V82" i="5"/>
  <c r="W81" i="5"/>
  <c r="AF105" i="1"/>
  <c r="AF107" i="1"/>
  <c r="AF112" i="1"/>
  <c r="AF114" i="1"/>
  <c r="AK99" i="5"/>
  <c r="AJ100" i="5"/>
  <c r="AJ102" i="5"/>
  <c r="AP34" i="5"/>
  <c r="X81" i="1"/>
  <c r="W82" i="1"/>
  <c r="AT34" i="1"/>
  <c r="O124" i="1"/>
  <c r="O128" i="1"/>
  <c r="O130" i="1"/>
  <c r="O148" i="1"/>
  <c r="D151" i="1"/>
  <c r="D154" i="1"/>
  <c r="O125" i="1"/>
  <c r="O127" i="1"/>
  <c r="U121" i="5"/>
  <c r="T122" i="5"/>
  <c r="AE65" i="1"/>
  <c r="AE67" i="1"/>
  <c r="AE72" i="1"/>
  <c r="Q121" i="1"/>
  <c r="P122" i="1"/>
  <c r="AO34" i="5"/>
  <c r="AQ24" i="5"/>
  <c r="AQ29" i="5"/>
  <c r="AQ37" i="5"/>
  <c r="AG60" i="1"/>
  <c r="AG62" i="1"/>
  <c r="AH59" i="1"/>
  <c r="AE136" i="1"/>
  <c r="AS17" i="5"/>
  <c r="AR97" i="5"/>
  <c r="AR20" i="5"/>
  <c r="AR22" i="5"/>
  <c r="R44" i="1"/>
  <c r="R48" i="1"/>
  <c r="R50" i="1"/>
  <c r="R45" i="1"/>
  <c r="R47" i="1"/>
  <c r="S124" i="5"/>
  <c r="S128" i="5"/>
  <c r="S130" i="5"/>
  <c r="S125" i="5"/>
  <c r="S127" i="5"/>
  <c r="AW24" i="1"/>
  <c r="AW29" i="1"/>
  <c r="AW37" i="1"/>
  <c r="AG65" i="5"/>
  <c r="AG67" i="5"/>
  <c r="AG64" i="5"/>
  <c r="AG69" i="5"/>
  <c r="AH60" i="5"/>
  <c r="AH62" i="5"/>
  <c r="AI59" i="5"/>
  <c r="AF74" i="5"/>
  <c r="AF135" i="5"/>
  <c r="AE74" i="1"/>
  <c r="AE135" i="1"/>
  <c r="AR25" i="5"/>
  <c r="AR27" i="5"/>
  <c r="AR32" i="5"/>
  <c r="AR24" i="5"/>
  <c r="AR29" i="5"/>
  <c r="AR37" i="5"/>
  <c r="X81" i="5"/>
  <c r="W82" i="5"/>
  <c r="AV25" i="1"/>
  <c r="AV27" i="1"/>
  <c r="AV32" i="1"/>
  <c r="AJ99" i="1"/>
  <c r="AI100" i="1"/>
  <c r="AI102" i="1"/>
  <c r="S44" i="1"/>
  <c r="S48" i="1"/>
  <c r="S50" i="1"/>
  <c r="AY19" i="5"/>
  <c r="AY19" i="1"/>
  <c r="AX20" i="1"/>
  <c r="AX22" i="1"/>
  <c r="AI59" i="1"/>
  <c r="AH60" i="1"/>
  <c r="AH62" i="1"/>
  <c r="V85" i="5"/>
  <c r="V87" i="5"/>
  <c r="V84" i="5"/>
  <c r="V88" i="5"/>
  <c r="V90" i="5"/>
  <c r="AH104" i="1"/>
  <c r="AH109" i="1"/>
  <c r="AH117" i="1"/>
  <c r="AH105" i="1"/>
  <c r="AH107" i="1"/>
  <c r="AH112" i="1"/>
  <c r="AH114" i="1"/>
  <c r="U41" i="1"/>
  <c r="T42" i="1"/>
  <c r="AF136" i="1"/>
  <c r="AG64" i="1"/>
  <c r="AG69" i="1"/>
  <c r="AG65" i="1"/>
  <c r="AG67" i="1"/>
  <c r="AF74" i="1"/>
  <c r="AF135" i="1"/>
  <c r="U122" i="5"/>
  <c r="V121" i="5"/>
  <c r="AT17" i="5"/>
  <c r="AS97" i="5"/>
  <c r="AS20" i="5"/>
  <c r="AS22" i="5"/>
  <c r="AQ25" i="5"/>
  <c r="AQ27" i="5"/>
  <c r="AQ32" i="5"/>
  <c r="W84" i="1"/>
  <c r="W88" i="1"/>
  <c r="W90" i="1"/>
  <c r="AJ104" i="5"/>
  <c r="AJ109" i="5"/>
  <c r="AJ117" i="5"/>
  <c r="AJ105" i="5"/>
  <c r="AJ107" i="5"/>
  <c r="AJ112" i="5"/>
  <c r="AJ114" i="5"/>
  <c r="Y81" i="1"/>
  <c r="X82" i="1"/>
  <c r="AK100" i="5"/>
  <c r="AK102" i="5"/>
  <c r="AL99" i="5"/>
  <c r="S44" i="5"/>
  <c r="S48" i="5"/>
  <c r="S50" i="5"/>
  <c r="S148" i="5"/>
  <c r="S45" i="5"/>
  <c r="S47" i="5"/>
  <c r="Q122" i="1"/>
  <c r="R121" i="1"/>
  <c r="P124" i="1"/>
  <c r="P128" i="1"/>
  <c r="P130" i="1"/>
  <c r="P148" i="1"/>
  <c r="P125" i="1"/>
  <c r="P127" i="1"/>
  <c r="T124" i="5"/>
  <c r="T128" i="5"/>
  <c r="T130" i="5"/>
  <c r="U41" i="5"/>
  <c r="T42" i="5"/>
  <c r="AG117" i="1"/>
  <c r="V110" i="1"/>
  <c r="AF136" i="5"/>
  <c r="AH64" i="5"/>
  <c r="AH69" i="5"/>
  <c r="AH77" i="5"/>
  <c r="T125" i="5"/>
  <c r="T127" i="5"/>
  <c r="AM99" i="5"/>
  <c r="AL100" i="5"/>
  <c r="AL102" i="5"/>
  <c r="AT97" i="5"/>
  <c r="AU17" i="5"/>
  <c r="AT20" i="5"/>
  <c r="AT22" i="5"/>
  <c r="AR34" i="5"/>
  <c r="Q124" i="1"/>
  <c r="Q128" i="1"/>
  <c r="Q130" i="1"/>
  <c r="Q148" i="1"/>
  <c r="X84" i="1"/>
  <c r="X88" i="1"/>
  <c r="X90" i="1"/>
  <c r="U124" i="5"/>
  <c r="U128" i="5"/>
  <c r="U130" i="5"/>
  <c r="T44" i="1"/>
  <c r="T48" i="1"/>
  <c r="T50" i="1"/>
  <c r="S45" i="1"/>
  <c r="S47" i="1"/>
  <c r="AG77" i="5"/>
  <c r="V70" i="5"/>
  <c r="AK104" i="5"/>
  <c r="AK109" i="5"/>
  <c r="AK117" i="5"/>
  <c r="AK105" i="5"/>
  <c r="AK107" i="5"/>
  <c r="AK112" i="5"/>
  <c r="AK114" i="5"/>
  <c r="AG72" i="1"/>
  <c r="V71" i="1"/>
  <c r="V41" i="1"/>
  <c r="U42" i="1"/>
  <c r="AG72" i="5"/>
  <c r="V71" i="5"/>
  <c r="AQ34" i="5"/>
  <c r="Y82" i="1"/>
  <c r="Z81" i="1"/>
  <c r="AG77" i="1"/>
  <c r="V70" i="1"/>
  <c r="AH64" i="1"/>
  <c r="AH69" i="1"/>
  <c r="AH77" i="1"/>
  <c r="AX24" i="1"/>
  <c r="AX29" i="1"/>
  <c r="AX37" i="1"/>
  <c r="AX25" i="1"/>
  <c r="AX27" i="1"/>
  <c r="AX32" i="1"/>
  <c r="AI105" i="1"/>
  <c r="AI107" i="1"/>
  <c r="AI112" i="1"/>
  <c r="AI114" i="1"/>
  <c r="AI104" i="1"/>
  <c r="AI109" i="1"/>
  <c r="AI117" i="1"/>
  <c r="AV34" i="1"/>
  <c r="R122" i="1"/>
  <c r="S121" i="1"/>
  <c r="AZ19" i="5"/>
  <c r="T44" i="5"/>
  <c r="T48" i="5"/>
  <c r="T50" i="5"/>
  <c r="T148" i="5"/>
  <c r="T45" i="5"/>
  <c r="T47" i="5"/>
  <c r="U42" i="5"/>
  <c r="V41" i="5"/>
  <c r="W85" i="1"/>
  <c r="W87" i="1"/>
  <c r="AJ59" i="1"/>
  <c r="AI60" i="1"/>
  <c r="AI62" i="1"/>
  <c r="AZ19" i="1"/>
  <c r="AY20" i="1"/>
  <c r="AY22" i="1"/>
  <c r="AJ100" i="1"/>
  <c r="AJ102" i="1"/>
  <c r="AK99" i="1"/>
  <c r="W84" i="5"/>
  <c r="W88" i="5"/>
  <c r="W90" i="5"/>
  <c r="W85" i="5"/>
  <c r="W87" i="5"/>
  <c r="W121" i="5"/>
  <c r="V122" i="5"/>
  <c r="AS24" i="5"/>
  <c r="AS29" i="5"/>
  <c r="AS37" i="5"/>
  <c r="AS25" i="5"/>
  <c r="AS27" i="5"/>
  <c r="AS32" i="5"/>
  <c r="Y81" i="5"/>
  <c r="X82" i="5"/>
  <c r="AJ59" i="5"/>
  <c r="AI60" i="5"/>
  <c r="AI62" i="5"/>
  <c r="AW25" i="1"/>
  <c r="AW27" i="1"/>
  <c r="AW32" i="1"/>
  <c r="AG136" i="1"/>
  <c r="AI64" i="5"/>
  <c r="AI69" i="5"/>
  <c r="AI77" i="5"/>
  <c r="AI65" i="5"/>
  <c r="AI67" i="5"/>
  <c r="AI72" i="5"/>
  <c r="BA19" i="1"/>
  <c r="AZ20" i="1"/>
  <c r="AZ22" i="1"/>
  <c r="U125" i="5"/>
  <c r="U127" i="5"/>
  <c r="AS34" i="5"/>
  <c r="AJ60" i="5"/>
  <c r="AJ62" i="5"/>
  <c r="AK59" i="5"/>
  <c r="AI64" i="1"/>
  <c r="AI69" i="1"/>
  <c r="AI77" i="1"/>
  <c r="AI65" i="1"/>
  <c r="AI67" i="1"/>
  <c r="AI72" i="1"/>
  <c r="AG74" i="5"/>
  <c r="AG135" i="5"/>
  <c r="AT24" i="5"/>
  <c r="AT29" i="5"/>
  <c r="AT37" i="5"/>
  <c r="X84" i="5"/>
  <c r="X88" i="5"/>
  <c r="X90" i="5"/>
  <c r="X85" i="5"/>
  <c r="X87" i="5"/>
  <c r="BA19" i="5"/>
  <c r="Z82" i="1"/>
  <c r="AA81" i="1"/>
  <c r="AV17" i="5"/>
  <c r="AU97" i="5"/>
  <c r="AU20" i="5"/>
  <c r="AU22" i="5"/>
  <c r="AY24" i="1"/>
  <c r="AY29" i="1"/>
  <c r="AY37" i="1"/>
  <c r="AK59" i="1"/>
  <c r="AJ60" i="1"/>
  <c r="AJ62" i="1"/>
  <c r="V124" i="5"/>
  <c r="V128" i="5"/>
  <c r="V130" i="5"/>
  <c r="Y84" i="1"/>
  <c r="Y88" i="1"/>
  <c r="Y90" i="1"/>
  <c r="Y85" i="1"/>
  <c r="Y87" i="1"/>
  <c r="U44" i="1"/>
  <c r="U48" i="1"/>
  <c r="U50" i="1"/>
  <c r="X85" i="1"/>
  <c r="X87" i="1"/>
  <c r="AX34" i="1"/>
  <c r="Z81" i="5"/>
  <c r="Y82" i="5"/>
  <c r="W41" i="5"/>
  <c r="V42" i="5"/>
  <c r="X121" i="5"/>
  <c r="W122" i="5"/>
  <c r="U44" i="5"/>
  <c r="U48" i="5"/>
  <c r="U50" i="5"/>
  <c r="U148" i="5"/>
  <c r="T121" i="1"/>
  <c r="S122" i="1"/>
  <c r="AH65" i="1"/>
  <c r="AH67" i="1"/>
  <c r="AH72" i="1"/>
  <c r="W41" i="1"/>
  <c r="V42" i="1"/>
  <c r="Q125" i="1"/>
  <c r="Q127" i="1"/>
  <c r="AL104" i="5"/>
  <c r="AL109" i="5"/>
  <c r="AL117" i="5"/>
  <c r="AH65" i="5"/>
  <c r="AH67" i="5"/>
  <c r="AH72" i="5"/>
  <c r="AW34" i="1"/>
  <c r="AK100" i="1"/>
  <c r="AK102" i="1"/>
  <c r="AL99" i="1"/>
  <c r="R125" i="1"/>
  <c r="R127" i="1"/>
  <c r="R124" i="1"/>
  <c r="R128" i="1"/>
  <c r="R130" i="1"/>
  <c r="R148" i="1"/>
  <c r="AH136" i="1"/>
  <c r="AM100" i="5"/>
  <c r="AM102" i="5"/>
  <c r="AN99" i="5"/>
  <c r="AH136" i="5"/>
  <c r="AJ104" i="1"/>
  <c r="AJ109" i="1"/>
  <c r="AJ117" i="1"/>
  <c r="AG74" i="1"/>
  <c r="AG135" i="1"/>
  <c r="AG136" i="5"/>
  <c r="T45" i="1"/>
  <c r="T47" i="1"/>
  <c r="W125" i="5"/>
  <c r="W127" i="5"/>
  <c r="W124" i="5"/>
  <c r="W128" i="5"/>
  <c r="W130" i="5"/>
  <c r="V125" i="5"/>
  <c r="V127" i="5"/>
  <c r="AB81" i="1"/>
  <c r="AA82" i="1"/>
  <c r="AT25" i="5"/>
  <c r="AT27" i="5"/>
  <c r="AT32" i="5"/>
  <c r="AI74" i="5"/>
  <c r="AI135" i="5"/>
  <c r="AK104" i="1"/>
  <c r="AK109" i="1"/>
  <c r="AK117" i="1"/>
  <c r="V44" i="1"/>
  <c r="V48" i="1"/>
  <c r="V50" i="1"/>
  <c r="X122" i="5"/>
  <c r="Y121" i="5"/>
  <c r="U45" i="1"/>
  <c r="U47" i="1"/>
  <c r="AJ64" i="1"/>
  <c r="AJ69" i="1"/>
  <c r="AJ77" i="1"/>
  <c r="Z84" i="1"/>
  <c r="Z88" i="1"/>
  <c r="Z90" i="1"/>
  <c r="Z85" i="1"/>
  <c r="Z87" i="1"/>
  <c r="AI136" i="5"/>
  <c r="AW17" i="5"/>
  <c r="AV97" i="5"/>
  <c r="AV20" i="5"/>
  <c r="AV22" i="5"/>
  <c r="AO99" i="5"/>
  <c r="AN100" i="5"/>
  <c r="AN102" i="5"/>
  <c r="X41" i="1"/>
  <c r="W42" i="1"/>
  <c r="V44" i="5"/>
  <c r="V48" i="5"/>
  <c r="V50" i="5"/>
  <c r="V148" i="5"/>
  <c r="V45" i="5"/>
  <c r="V47" i="5"/>
  <c r="AK60" i="1"/>
  <c r="AK62" i="1"/>
  <c r="AL59" i="1"/>
  <c r="BB19" i="5"/>
  <c r="AI74" i="1"/>
  <c r="AI135" i="1"/>
  <c r="S124" i="1"/>
  <c r="S128" i="1"/>
  <c r="S130" i="1"/>
  <c r="S148" i="1"/>
  <c r="Y84" i="5"/>
  <c r="Y88" i="5"/>
  <c r="Y90" i="5"/>
  <c r="Y85" i="5"/>
  <c r="Y87" i="5"/>
  <c r="AY25" i="1"/>
  <c r="AY27" i="1"/>
  <c r="AY32" i="1"/>
  <c r="AI136" i="1"/>
  <c r="AZ24" i="1"/>
  <c r="AZ29" i="1"/>
  <c r="AZ37" i="1"/>
  <c r="AZ25" i="1"/>
  <c r="AZ27" i="1"/>
  <c r="AZ32" i="1"/>
  <c r="AM99" i="1"/>
  <c r="AL100" i="1"/>
  <c r="AL102" i="1"/>
  <c r="AM104" i="5"/>
  <c r="AM109" i="5"/>
  <c r="AM117" i="5"/>
  <c r="X41" i="5"/>
  <c r="W42" i="5"/>
  <c r="AH74" i="5"/>
  <c r="AH135" i="5"/>
  <c r="U121" i="1"/>
  <c r="T122" i="1"/>
  <c r="Z82" i="5"/>
  <c r="AA81" i="5"/>
  <c r="AU24" i="5"/>
  <c r="AU29" i="5"/>
  <c r="AU37" i="5"/>
  <c r="AL59" i="5"/>
  <c r="AK60" i="5"/>
  <c r="AK62" i="5"/>
  <c r="BA20" i="1"/>
  <c r="BA22" i="1"/>
  <c r="BB19" i="1"/>
  <c r="AH74" i="1"/>
  <c r="AH135" i="1"/>
  <c r="AJ105" i="1"/>
  <c r="AJ107" i="1"/>
  <c r="AJ112" i="1"/>
  <c r="AJ114" i="1"/>
  <c r="AL105" i="5"/>
  <c r="AL107" i="5"/>
  <c r="AL112" i="5"/>
  <c r="AL114" i="5"/>
  <c r="U45" i="5"/>
  <c r="U47" i="5"/>
  <c r="AJ64" i="5"/>
  <c r="AJ69" i="5"/>
  <c r="AJ77" i="5"/>
  <c r="AY34" i="1"/>
  <c r="AW97" i="5"/>
  <c r="AX17" i="5"/>
  <c r="AW20" i="5"/>
  <c r="AW22" i="5"/>
  <c r="Z85" i="5"/>
  <c r="Z87" i="5"/>
  <c r="Z84" i="5"/>
  <c r="Z88" i="5"/>
  <c r="Z90" i="5"/>
  <c r="AM105" i="5"/>
  <c r="AM107" i="5"/>
  <c r="AM112" i="5"/>
  <c r="AM114" i="5"/>
  <c r="Z121" i="5"/>
  <c r="Y122" i="5"/>
  <c r="AT34" i="5"/>
  <c r="BB20" i="1"/>
  <c r="BB22" i="1"/>
  <c r="BC19" i="1"/>
  <c r="T124" i="1"/>
  <c r="T128" i="1"/>
  <c r="T130" i="1"/>
  <c r="T148" i="1"/>
  <c r="AL104" i="1"/>
  <c r="AL109" i="1"/>
  <c r="AL117" i="1"/>
  <c r="W44" i="1"/>
  <c r="W48" i="1"/>
  <c r="W50" i="1"/>
  <c r="W45" i="1"/>
  <c r="W47" i="1"/>
  <c r="X124" i="5"/>
  <c r="X128" i="5"/>
  <c r="X130" i="5"/>
  <c r="AA84" i="1"/>
  <c r="AA88" i="1"/>
  <c r="AA90" i="1"/>
  <c r="AA85" i="1"/>
  <c r="AA87" i="1"/>
  <c r="AB81" i="5"/>
  <c r="AA82" i="5"/>
  <c r="AJ65" i="5"/>
  <c r="AJ67" i="5"/>
  <c r="AJ72" i="5"/>
  <c r="BA24" i="1"/>
  <c r="BA29" i="1"/>
  <c r="BA37" i="1"/>
  <c r="U122" i="1"/>
  <c r="V121" i="1"/>
  <c r="AM100" i="1"/>
  <c r="AM102" i="1"/>
  <c r="AN99" i="1"/>
  <c r="S125" i="1"/>
  <c r="S127" i="1"/>
  <c r="Y41" i="1"/>
  <c r="X42" i="1"/>
  <c r="V45" i="1"/>
  <c r="V47" i="1"/>
  <c r="AC81" i="1"/>
  <c r="AB82" i="1"/>
  <c r="AJ136" i="5"/>
  <c r="AZ34" i="1"/>
  <c r="AN104" i="5"/>
  <c r="AN109" i="5"/>
  <c r="AN117" i="5"/>
  <c r="AK65" i="5"/>
  <c r="AK67" i="5"/>
  <c r="AK72" i="5"/>
  <c r="AK64" i="5"/>
  <c r="AK69" i="5"/>
  <c r="AK77" i="5"/>
  <c r="BC19" i="5"/>
  <c r="AM59" i="5"/>
  <c r="AL60" i="5"/>
  <c r="AL62" i="5"/>
  <c r="AM59" i="1"/>
  <c r="AL60" i="1"/>
  <c r="AL62" i="1"/>
  <c r="AO100" i="5"/>
  <c r="AO102" i="5"/>
  <c r="AP99" i="5"/>
  <c r="AK105" i="1"/>
  <c r="AK107" i="1"/>
  <c r="AK112" i="1"/>
  <c r="AK114" i="1"/>
  <c r="AU25" i="5"/>
  <c r="AU27" i="5"/>
  <c r="AU32" i="5"/>
  <c r="W44" i="5"/>
  <c r="W48" i="5"/>
  <c r="W50" i="5"/>
  <c r="W148" i="5"/>
  <c r="W45" i="5"/>
  <c r="W47" i="5"/>
  <c r="AK64" i="1"/>
  <c r="AK69" i="1"/>
  <c r="AK77" i="1"/>
  <c r="AV24" i="5"/>
  <c r="AV29" i="5"/>
  <c r="AV37" i="5"/>
  <c r="AV25" i="5"/>
  <c r="AV27" i="5"/>
  <c r="AV32" i="5"/>
  <c r="AJ65" i="1"/>
  <c r="AJ67" i="1"/>
  <c r="AJ72" i="1"/>
  <c r="Y41" i="5"/>
  <c r="X42" i="5"/>
  <c r="AJ136" i="1"/>
  <c r="X44" i="5"/>
  <c r="X48" i="5"/>
  <c r="X50" i="5"/>
  <c r="X148" i="5"/>
  <c r="X45" i="5"/>
  <c r="X47" i="5"/>
  <c r="AN105" i="5"/>
  <c r="AN107" i="5"/>
  <c r="AN112" i="5"/>
  <c r="AN114" i="5"/>
  <c r="BA25" i="1"/>
  <c r="BA27" i="1"/>
  <c r="BA32" i="1"/>
  <c r="T125" i="1"/>
  <c r="T127" i="1"/>
  <c r="Z41" i="5"/>
  <c r="Y42" i="5"/>
  <c r="AU34" i="5"/>
  <c r="AL64" i="5"/>
  <c r="AL69" i="5"/>
  <c r="AL77" i="5"/>
  <c r="X44" i="1"/>
  <c r="X48" i="1"/>
  <c r="X50" i="1"/>
  <c r="X125" i="5"/>
  <c r="X127" i="5"/>
  <c r="BD19" i="1"/>
  <c r="BC20" i="1"/>
  <c r="BC22" i="1"/>
  <c r="U124" i="1"/>
  <c r="U128" i="1"/>
  <c r="U130" i="1"/>
  <c r="U148" i="1"/>
  <c r="U125" i="1"/>
  <c r="U127" i="1"/>
  <c r="AN59" i="5"/>
  <c r="AM60" i="5"/>
  <c r="AM62" i="5"/>
  <c r="Z41" i="1"/>
  <c r="Y42" i="1"/>
  <c r="AJ74" i="5"/>
  <c r="AJ135" i="5"/>
  <c r="BB24" i="1"/>
  <c r="BB29" i="1"/>
  <c r="BB37" i="1"/>
  <c r="AW24" i="5"/>
  <c r="AW29" i="5"/>
  <c r="AW37" i="5"/>
  <c r="AA84" i="5"/>
  <c r="AA88" i="5"/>
  <c r="AA90" i="5"/>
  <c r="AA85" i="5"/>
  <c r="AA87" i="5"/>
  <c r="AY17" i="5"/>
  <c r="AX97" i="5"/>
  <c r="AX20" i="5"/>
  <c r="AX22" i="5"/>
  <c r="AV34" i="5"/>
  <c r="AQ99" i="5"/>
  <c r="AP100" i="5"/>
  <c r="AP102" i="5"/>
  <c r="AO104" i="5"/>
  <c r="AO109" i="5"/>
  <c r="AO117" i="5"/>
  <c r="BD19" i="5"/>
  <c r="AO99" i="1"/>
  <c r="AN100" i="1"/>
  <c r="AN102" i="1"/>
  <c r="AC81" i="5"/>
  <c r="AB82" i="5"/>
  <c r="AD81" i="1"/>
  <c r="AC82" i="1"/>
  <c r="AJ74" i="1"/>
  <c r="AJ135" i="1"/>
  <c r="AK65" i="1"/>
  <c r="AK67" i="1"/>
  <c r="AK72" i="1"/>
  <c r="AL64" i="1"/>
  <c r="AL69" i="1"/>
  <c r="AL77" i="1"/>
  <c r="AK136" i="5"/>
  <c r="AM104" i="1"/>
  <c r="AM109" i="1"/>
  <c r="AM117" i="1"/>
  <c r="AL105" i="1"/>
  <c r="AL107" i="1"/>
  <c r="AL112" i="1"/>
  <c r="AL114" i="1"/>
  <c r="Y124" i="5"/>
  <c r="Y128" i="5"/>
  <c r="Y130" i="5"/>
  <c r="Y125" i="5"/>
  <c r="Y127" i="5"/>
  <c r="AK136" i="1"/>
  <c r="AM60" i="1"/>
  <c r="AM62" i="1"/>
  <c r="AN59" i="1"/>
  <c r="AK74" i="5"/>
  <c r="AK135" i="5"/>
  <c r="AB84" i="1"/>
  <c r="AB88" i="1"/>
  <c r="AB90" i="1"/>
  <c r="AB85" i="1"/>
  <c r="AB87" i="1"/>
  <c r="W121" i="1"/>
  <c r="V122" i="1"/>
  <c r="AA121" i="5"/>
  <c r="Z122" i="5"/>
  <c r="AK74" i="1"/>
  <c r="AK135" i="1"/>
  <c r="AN104" i="1"/>
  <c r="AN109" i="1"/>
  <c r="AN117" i="1"/>
  <c r="AP104" i="5"/>
  <c r="AP109" i="5"/>
  <c r="AP117" i="5"/>
  <c r="AP105" i="5"/>
  <c r="AP107" i="5"/>
  <c r="AP112" i="5"/>
  <c r="AP114" i="5"/>
  <c r="AA41" i="1"/>
  <c r="Z42" i="1"/>
  <c r="Y44" i="5"/>
  <c r="Y48" i="5"/>
  <c r="Y50" i="5"/>
  <c r="Y148" i="5"/>
  <c r="AD81" i="5"/>
  <c r="AC82" i="5"/>
  <c r="AO100" i="1"/>
  <c r="AO102" i="1"/>
  <c r="AP99" i="1"/>
  <c r="AR99" i="5"/>
  <c r="AQ100" i="5"/>
  <c r="AQ102" i="5"/>
  <c r="AW25" i="5"/>
  <c r="AW27" i="5"/>
  <c r="AW32" i="5"/>
  <c r="AM64" i="5"/>
  <c r="AM69" i="5"/>
  <c r="AM77" i="5"/>
  <c r="AM65" i="5"/>
  <c r="AM67" i="5"/>
  <c r="AM72" i="5"/>
  <c r="AA41" i="5"/>
  <c r="Z42" i="5"/>
  <c r="AL136" i="1"/>
  <c r="Y44" i="1"/>
  <c r="Y48" i="1"/>
  <c r="Y50" i="1"/>
  <c r="AM105" i="1"/>
  <c r="AM107" i="1"/>
  <c r="AM112" i="1"/>
  <c r="AM114" i="1"/>
  <c r="BE19" i="5"/>
  <c r="AO59" i="5"/>
  <c r="AN60" i="5"/>
  <c r="AN62" i="5"/>
  <c r="X45" i="1"/>
  <c r="X47" i="1"/>
  <c r="AN60" i="1"/>
  <c r="AN62" i="1"/>
  <c r="AO59" i="1"/>
  <c r="AC84" i="1"/>
  <c r="AC88" i="1"/>
  <c r="AC90" i="1"/>
  <c r="BA34" i="1"/>
  <c r="Z124" i="5"/>
  <c r="Z128" i="5"/>
  <c r="Z130" i="5"/>
  <c r="AM64" i="1"/>
  <c r="AM69" i="1"/>
  <c r="AM77" i="1"/>
  <c r="AM65" i="1"/>
  <c r="AM67" i="1"/>
  <c r="AM72" i="1"/>
  <c r="AE81" i="1"/>
  <c r="AD82" i="1"/>
  <c r="AX24" i="5"/>
  <c r="AX29" i="5"/>
  <c r="AX37" i="5"/>
  <c r="BB25" i="1"/>
  <c r="BB27" i="1"/>
  <c r="BB32" i="1"/>
  <c r="AL65" i="5"/>
  <c r="AL67" i="5"/>
  <c r="AL72" i="5"/>
  <c r="AO105" i="5"/>
  <c r="AO107" i="5"/>
  <c r="AO112" i="5"/>
  <c r="AO114" i="5"/>
  <c r="BC25" i="1"/>
  <c r="BC27" i="1"/>
  <c r="BC32" i="1"/>
  <c r="BC24" i="1"/>
  <c r="BC29" i="1"/>
  <c r="BC37" i="1"/>
  <c r="AL136" i="5"/>
  <c r="AB121" i="5"/>
  <c r="AA122" i="5"/>
  <c r="V124" i="1"/>
  <c r="V128" i="1"/>
  <c r="V130" i="1"/>
  <c r="V148" i="1"/>
  <c r="X121" i="1"/>
  <c r="W122" i="1"/>
  <c r="AL65" i="1"/>
  <c r="AL67" i="1"/>
  <c r="AL72" i="1"/>
  <c r="AB85" i="5"/>
  <c r="AB87" i="5"/>
  <c r="AB84" i="5"/>
  <c r="AB88" i="5"/>
  <c r="AB90" i="5"/>
  <c r="AY97" i="5"/>
  <c r="AZ17" i="5"/>
  <c r="AY20" i="5"/>
  <c r="AY22" i="5"/>
  <c r="BD20" i="1"/>
  <c r="BD22" i="1"/>
  <c r="BE19" i="1"/>
  <c r="AD84" i="1"/>
  <c r="AD88" i="1"/>
  <c r="AD90" i="1"/>
  <c r="AD85" i="1"/>
  <c r="AD87" i="1"/>
  <c r="AN64" i="5"/>
  <c r="AN69" i="5"/>
  <c r="AN77" i="5"/>
  <c r="Y45" i="1"/>
  <c r="Y47" i="1"/>
  <c r="Z44" i="1"/>
  <c r="Z48" i="1"/>
  <c r="Z50" i="1"/>
  <c r="AL74" i="1"/>
  <c r="AL135" i="1"/>
  <c r="AQ104" i="5"/>
  <c r="AQ109" i="5"/>
  <c r="AQ117" i="5"/>
  <c r="AQ105" i="5"/>
  <c r="AQ107" i="5"/>
  <c r="AQ112" i="5"/>
  <c r="AQ114" i="5"/>
  <c r="BE20" i="1"/>
  <c r="BE22" i="1"/>
  <c r="BF19" i="1"/>
  <c r="W125" i="1"/>
  <c r="W127" i="1"/>
  <c r="W124" i="1"/>
  <c r="W128" i="1"/>
  <c r="W130" i="1"/>
  <c r="W148" i="1"/>
  <c r="AE82" i="1"/>
  <c r="AF81" i="1"/>
  <c r="AP59" i="5"/>
  <c r="AO60" i="5"/>
  <c r="AO62" i="5"/>
  <c r="AR100" i="5"/>
  <c r="AR102" i="5"/>
  <c r="AS99" i="5"/>
  <c r="AB41" i="1"/>
  <c r="AA42" i="1"/>
  <c r="BD24" i="1"/>
  <c r="BD29" i="1"/>
  <c r="BD37" i="1"/>
  <c r="AY24" i="5"/>
  <c r="AY29" i="5"/>
  <c r="AY37" i="5"/>
  <c r="V125" i="1"/>
  <c r="V127" i="1"/>
  <c r="AM136" i="1"/>
  <c r="F139" i="1"/>
  <c r="F142" i="1"/>
  <c r="AC85" i="1"/>
  <c r="AC87" i="1"/>
  <c r="Z44" i="5"/>
  <c r="Z48" i="5"/>
  <c r="Z50" i="5"/>
  <c r="Z148" i="5"/>
  <c r="AO104" i="1"/>
  <c r="AO109" i="1"/>
  <c r="AO117" i="1"/>
  <c r="AM74" i="1"/>
  <c r="AM135" i="1"/>
  <c r="AL74" i="5"/>
  <c r="AL135" i="5"/>
  <c r="Z125" i="5"/>
  <c r="Z127" i="5"/>
  <c r="AB41" i="5"/>
  <c r="AA42" i="5"/>
  <c r="AC84" i="5"/>
  <c r="AC88" i="5"/>
  <c r="AC90" i="5"/>
  <c r="AN105" i="1"/>
  <c r="AN107" i="1"/>
  <c r="AN112" i="1"/>
  <c r="AN114" i="1"/>
  <c r="Y121" i="1"/>
  <c r="X122" i="1"/>
  <c r="AZ97" i="5"/>
  <c r="BA17" i="5"/>
  <c r="AZ20" i="5"/>
  <c r="AZ22" i="5"/>
  <c r="AA124" i="5"/>
  <c r="AA128" i="5"/>
  <c r="AA130" i="5"/>
  <c r="AA125" i="5"/>
  <c r="AA127" i="5"/>
  <c r="AO60" i="1"/>
  <c r="AO62" i="1"/>
  <c r="AP59" i="1"/>
  <c r="BF19" i="5"/>
  <c r="AM74" i="5"/>
  <c r="AM135" i="5"/>
  <c r="AE81" i="5"/>
  <c r="AD82" i="5"/>
  <c r="BC34" i="1"/>
  <c r="AQ99" i="1"/>
  <c r="AP100" i="1"/>
  <c r="AP102" i="1"/>
  <c r="BB34" i="1"/>
  <c r="AB122" i="5"/>
  <c r="AC121" i="5"/>
  <c r="AX25" i="5"/>
  <c r="AX27" i="5"/>
  <c r="AX32" i="5"/>
  <c r="AN64" i="1"/>
  <c r="AN69" i="1"/>
  <c r="AN77" i="1"/>
  <c r="AM136" i="5"/>
  <c r="F139" i="5"/>
  <c r="F142" i="5"/>
  <c r="Y45" i="5"/>
  <c r="Y47" i="5"/>
  <c r="AW34" i="5"/>
  <c r="AR104" i="5"/>
  <c r="AR109" i="5"/>
  <c r="AR117" i="5"/>
  <c r="AB124" i="5"/>
  <c r="AB128" i="5"/>
  <c r="AB130" i="5"/>
  <c r="AF81" i="5"/>
  <c r="AE82" i="5"/>
  <c r="AC85" i="5"/>
  <c r="AC87" i="5"/>
  <c r="AO105" i="1"/>
  <c r="AO107" i="1"/>
  <c r="AO112" i="1"/>
  <c r="AO114" i="1"/>
  <c r="AY25" i="5"/>
  <c r="AY27" i="5"/>
  <c r="AY32" i="5"/>
  <c r="AO64" i="5"/>
  <c r="AO69" i="5"/>
  <c r="AO77" i="5"/>
  <c r="AO65" i="5"/>
  <c r="AO67" i="5"/>
  <c r="AO72" i="5"/>
  <c r="BG19" i="1"/>
  <c r="BF20" i="1"/>
  <c r="BF22" i="1"/>
  <c r="AZ24" i="5"/>
  <c r="AZ29" i="5"/>
  <c r="AZ37" i="5"/>
  <c r="AZ25" i="5"/>
  <c r="AZ27" i="5"/>
  <c r="AZ32" i="5"/>
  <c r="AA45" i="5"/>
  <c r="AA47" i="5"/>
  <c r="AA44" i="5"/>
  <c r="AA48" i="5"/>
  <c r="AA50" i="5"/>
  <c r="AA148" i="5"/>
  <c r="E151" i="5"/>
  <c r="E154" i="5"/>
  <c r="AP60" i="5"/>
  <c r="AP62" i="5"/>
  <c r="AQ59" i="5"/>
  <c r="BE24" i="1"/>
  <c r="BE29" i="1"/>
  <c r="BE37" i="1"/>
  <c r="AN65" i="5"/>
  <c r="AN67" i="5"/>
  <c r="AN72" i="5"/>
  <c r="AD84" i="5"/>
  <c r="AD88" i="5"/>
  <c r="AD90" i="5"/>
  <c r="BA97" i="5"/>
  <c r="BB17" i="5"/>
  <c r="BA20" i="5"/>
  <c r="BA22" i="5"/>
  <c r="AB42" i="5"/>
  <c r="AC41" i="5"/>
  <c r="AG81" i="1"/>
  <c r="AF82" i="1"/>
  <c r="AN136" i="5"/>
  <c r="AP104" i="1"/>
  <c r="AP109" i="1"/>
  <c r="AP117" i="1"/>
  <c r="BD25" i="1"/>
  <c r="BD27" i="1"/>
  <c r="BD32" i="1"/>
  <c r="AE84" i="1"/>
  <c r="AE88" i="1"/>
  <c r="AE90" i="1"/>
  <c r="AO65" i="1"/>
  <c r="AO67" i="1"/>
  <c r="AO72" i="1"/>
  <c r="AO64" i="1"/>
  <c r="AO69" i="1"/>
  <c r="AO77" i="1"/>
  <c r="AD121" i="5"/>
  <c r="AC122" i="5"/>
  <c r="Z45" i="5"/>
  <c r="Z47" i="5"/>
  <c r="AN65" i="1"/>
  <c r="AN67" i="1"/>
  <c r="AN72" i="1"/>
  <c r="AQ100" i="1"/>
  <c r="AQ102" i="1"/>
  <c r="AR99" i="1"/>
  <c r="BG19" i="5"/>
  <c r="X124" i="1"/>
  <c r="X128" i="1"/>
  <c r="X130" i="1"/>
  <c r="X148" i="1"/>
  <c r="X125" i="1"/>
  <c r="X127" i="1"/>
  <c r="AA44" i="1"/>
  <c r="AA48" i="1"/>
  <c r="AA50" i="1"/>
  <c r="AA45" i="1"/>
  <c r="AA47" i="1"/>
  <c r="AN136" i="1"/>
  <c r="AP60" i="1"/>
  <c r="AP62" i="1"/>
  <c r="AQ59" i="1"/>
  <c r="Z121" i="1"/>
  <c r="Y122" i="1"/>
  <c r="AC41" i="1"/>
  <c r="AB42" i="1"/>
  <c r="AX34" i="5"/>
  <c r="AS100" i="5"/>
  <c r="AS102" i="5"/>
  <c r="AT99" i="5"/>
  <c r="Z45" i="1"/>
  <c r="Z47" i="1"/>
  <c r="AD41" i="5"/>
  <c r="AC42" i="5"/>
  <c r="AZ34" i="5"/>
  <c r="AU99" i="5"/>
  <c r="AT100" i="5"/>
  <c r="AT102" i="5"/>
  <c r="AA121" i="1"/>
  <c r="Z122" i="1"/>
  <c r="AC124" i="5"/>
  <c r="AC128" i="5"/>
  <c r="AC130" i="5"/>
  <c r="AC125" i="5"/>
  <c r="AC127" i="5"/>
  <c r="AP105" i="1"/>
  <c r="AP107" i="1"/>
  <c r="AP112" i="1"/>
  <c r="AP114" i="1"/>
  <c r="AB44" i="5"/>
  <c r="AB48" i="5"/>
  <c r="AB50" i="5"/>
  <c r="AB148" i="5"/>
  <c r="BE25" i="1"/>
  <c r="BE27" i="1"/>
  <c r="BE32" i="1"/>
  <c r="AE84" i="5"/>
  <c r="AE88" i="5"/>
  <c r="AE90" i="5"/>
  <c r="AD41" i="1"/>
  <c r="AC42" i="1"/>
  <c r="Y124" i="1"/>
  <c r="Y128" i="1"/>
  <c r="Y130" i="1"/>
  <c r="Y148" i="1"/>
  <c r="Y125" i="1"/>
  <c r="Y127" i="1"/>
  <c r="AS104" i="5"/>
  <c r="AS109" i="5"/>
  <c r="AS117" i="5"/>
  <c r="AQ60" i="1"/>
  <c r="AQ62" i="1"/>
  <c r="AR59" i="1"/>
  <c r="AE121" i="5"/>
  <c r="AD122" i="5"/>
  <c r="BA24" i="5"/>
  <c r="BA29" i="5"/>
  <c r="BA37" i="5"/>
  <c r="AR59" i="5"/>
  <c r="AQ60" i="5"/>
  <c r="AQ62" i="5"/>
  <c r="BF25" i="1"/>
  <c r="BF27" i="1"/>
  <c r="BF32" i="1"/>
  <c r="BF24" i="1"/>
  <c r="BF29" i="1"/>
  <c r="BF37" i="1"/>
  <c r="AG81" i="5"/>
  <c r="AF82" i="5"/>
  <c r="AP65" i="1"/>
  <c r="AP67" i="1"/>
  <c r="AP72" i="1"/>
  <c r="AP64" i="1"/>
  <c r="AP69" i="1"/>
  <c r="AP77" i="1"/>
  <c r="BH19" i="5"/>
  <c r="AO136" i="1"/>
  <c r="BB97" i="5"/>
  <c r="BC17" i="5"/>
  <c r="BB20" i="5"/>
  <c r="BB22" i="5"/>
  <c r="AP64" i="5"/>
  <c r="AP69" i="5"/>
  <c r="AP77" i="5"/>
  <c r="BG20" i="1"/>
  <c r="BG22" i="1"/>
  <c r="BH19" i="1"/>
  <c r="AB125" i="5"/>
  <c r="AB127" i="5"/>
  <c r="AN74" i="1"/>
  <c r="AN135" i="1"/>
  <c r="AS99" i="1"/>
  <c r="AR100" i="1"/>
  <c r="AR102" i="1"/>
  <c r="AF84" i="1"/>
  <c r="AF88" i="1"/>
  <c r="AF90" i="1"/>
  <c r="AF85" i="1"/>
  <c r="AF87" i="1"/>
  <c r="AO74" i="5"/>
  <c r="AO135" i="5"/>
  <c r="AB44" i="1"/>
  <c r="AB48" i="1"/>
  <c r="AB50" i="1"/>
  <c r="AB45" i="1"/>
  <c r="AB47" i="1"/>
  <c r="AO74" i="1"/>
  <c r="AO135" i="1"/>
  <c r="AQ104" i="1"/>
  <c r="AQ109" i="1"/>
  <c r="AQ117" i="1"/>
  <c r="AQ105" i="1"/>
  <c r="AQ107" i="1"/>
  <c r="AQ112" i="1"/>
  <c r="AQ114" i="1"/>
  <c r="AE85" i="1"/>
  <c r="AE87" i="1"/>
  <c r="AH81" i="1"/>
  <c r="AG82" i="1"/>
  <c r="AD85" i="5"/>
  <c r="AD87" i="5"/>
  <c r="AO136" i="5"/>
  <c r="AY34" i="5"/>
  <c r="AR105" i="5"/>
  <c r="AR107" i="5"/>
  <c r="AR112" i="5"/>
  <c r="AR114" i="5"/>
  <c r="BD34" i="1"/>
  <c r="AN74" i="5"/>
  <c r="AN135" i="5"/>
  <c r="BI19" i="1"/>
  <c r="BH20" i="1"/>
  <c r="BH22" i="1"/>
  <c r="AG84" i="1"/>
  <c r="AG88" i="1"/>
  <c r="AG90" i="1"/>
  <c r="BD17" i="5"/>
  <c r="BC97" i="5"/>
  <c r="BC20" i="5"/>
  <c r="BC22" i="5"/>
  <c r="AF84" i="5"/>
  <c r="AF88" i="5"/>
  <c r="AF90" i="5"/>
  <c r="AA122" i="1"/>
  <c r="AB121" i="1"/>
  <c r="BB25" i="5"/>
  <c r="BB27" i="5"/>
  <c r="BB32" i="5"/>
  <c r="BB24" i="5"/>
  <c r="BB29" i="5"/>
  <c r="BB37" i="5"/>
  <c r="Z124" i="1"/>
  <c r="Z128" i="1"/>
  <c r="Z130" i="1"/>
  <c r="Z148" i="1"/>
  <c r="AH82" i="1"/>
  <c r="AI81" i="1"/>
  <c r="AH81" i="5"/>
  <c r="AG82" i="5"/>
  <c r="AD124" i="5"/>
  <c r="AD128" i="5"/>
  <c r="AD130" i="5"/>
  <c r="BE34" i="1"/>
  <c r="AT104" i="5"/>
  <c r="AT109" i="5"/>
  <c r="AT117" i="5"/>
  <c r="AP74" i="1"/>
  <c r="AP135" i="1"/>
  <c r="AF121" i="5"/>
  <c r="AE122" i="5"/>
  <c r="AB45" i="5"/>
  <c r="AB47" i="5"/>
  <c r="AU100" i="5"/>
  <c r="AU102" i="5"/>
  <c r="AV99" i="5"/>
  <c r="BF34" i="1"/>
  <c r="AR60" i="1"/>
  <c r="AR62" i="1"/>
  <c r="AS59" i="1"/>
  <c r="AC44" i="1"/>
  <c r="AC48" i="1"/>
  <c r="AC50" i="1"/>
  <c r="BG24" i="1"/>
  <c r="BG29" i="1"/>
  <c r="BG37" i="1"/>
  <c r="AQ64" i="5"/>
  <c r="AQ69" i="5"/>
  <c r="AQ77" i="5"/>
  <c r="AQ64" i="1"/>
  <c r="AQ69" i="1"/>
  <c r="AQ77" i="1"/>
  <c r="AE41" i="1"/>
  <c r="AD42" i="1"/>
  <c r="AR104" i="1"/>
  <c r="AR109" i="1"/>
  <c r="AR117" i="1"/>
  <c r="AP136" i="5"/>
  <c r="BI19" i="5"/>
  <c r="AS59" i="5"/>
  <c r="AR60" i="5"/>
  <c r="AR62" i="5"/>
  <c r="AC45" i="5"/>
  <c r="AC47" i="5"/>
  <c r="AC44" i="5"/>
  <c r="AC48" i="5"/>
  <c r="AC50" i="5"/>
  <c r="AC148" i="5"/>
  <c r="AT99" i="1"/>
  <c r="AS100" i="1"/>
  <c r="AS102" i="1"/>
  <c r="AP65" i="5"/>
  <c r="AP67" i="5"/>
  <c r="AP72" i="5"/>
  <c r="AP136" i="1"/>
  <c r="BA25" i="5"/>
  <c r="BA27" i="5"/>
  <c r="BA32" i="5"/>
  <c r="AS105" i="5"/>
  <c r="AS107" i="5"/>
  <c r="AS112" i="5"/>
  <c r="AS114" i="5"/>
  <c r="AE85" i="5"/>
  <c r="AE87" i="5"/>
  <c r="AE41" i="5"/>
  <c r="AD42" i="5"/>
  <c r="AR105" i="1"/>
  <c r="AR107" i="1"/>
  <c r="AR112" i="1"/>
  <c r="AR114" i="1"/>
  <c r="BG25" i="1"/>
  <c r="BG27" i="1"/>
  <c r="BG32" i="1"/>
  <c r="AG84" i="5"/>
  <c r="AG88" i="5"/>
  <c r="AG90" i="5"/>
  <c r="AC121" i="1"/>
  <c r="AB122" i="1"/>
  <c r="AG85" i="1"/>
  <c r="AG87" i="1"/>
  <c r="AW99" i="5"/>
  <c r="AV100" i="5"/>
  <c r="AV102" i="5"/>
  <c r="AI81" i="5"/>
  <c r="AH82" i="5"/>
  <c r="AA124" i="1"/>
  <c r="AA128" i="1"/>
  <c r="AA130" i="1"/>
  <c r="AA148" i="1"/>
  <c r="E151" i="1"/>
  <c r="E154" i="1"/>
  <c r="AU99" i="1"/>
  <c r="AT100" i="1"/>
  <c r="AT102" i="1"/>
  <c r="BB34" i="5"/>
  <c r="BA34" i="5"/>
  <c r="AR64" i="5"/>
  <c r="AR69" i="5"/>
  <c r="AR77" i="5"/>
  <c r="AD44" i="1"/>
  <c r="AD48" i="1"/>
  <c r="AD50" i="1"/>
  <c r="AU104" i="5"/>
  <c r="AU109" i="5"/>
  <c r="AU117" i="5"/>
  <c r="AT105" i="5"/>
  <c r="AT107" i="5"/>
  <c r="AT112" i="5"/>
  <c r="AT114" i="5"/>
  <c r="AJ81" i="1"/>
  <c r="AI82" i="1"/>
  <c r="AF85" i="5"/>
  <c r="AF87" i="5"/>
  <c r="AE42" i="5"/>
  <c r="AF41" i="5"/>
  <c r="AT59" i="5"/>
  <c r="AS60" i="5"/>
  <c r="AS62" i="5"/>
  <c r="AF41" i="1"/>
  <c r="AE42" i="1"/>
  <c r="AQ136" i="5"/>
  <c r="AH84" i="1"/>
  <c r="AH88" i="1"/>
  <c r="AH90" i="1"/>
  <c r="AH85" i="1"/>
  <c r="AH87" i="1"/>
  <c r="AQ65" i="1"/>
  <c r="AQ67" i="1"/>
  <c r="AQ72" i="1"/>
  <c r="AC45" i="1"/>
  <c r="AC47" i="1"/>
  <c r="AE124" i="5"/>
  <c r="AE128" i="5"/>
  <c r="AE130" i="5"/>
  <c r="Z125" i="1"/>
  <c r="Z127" i="1"/>
  <c r="BC24" i="5"/>
  <c r="BC29" i="5"/>
  <c r="BC37" i="5"/>
  <c r="BC25" i="5"/>
  <c r="BC27" i="5"/>
  <c r="BC32" i="5"/>
  <c r="BH24" i="1"/>
  <c r="BH29" i="1"/>
  <c r="BH37" i="1"/>
  <c r="AP74" i="5"/>
  <c r="AP135" i="5"/>
  <c r="BJ19" i="5"/>
  <c r="AS60" i="1"/>
  <c r="AS62" i="1"/>
  <c r="AT59" i="1"/>
  <c r="AG121" i="5"/>
  <c r="AF122" i="5"/>
  <c r="BJ19" i="1"/>
  <c r="BI20" i="1"/>
  <c r="BI22" i="1"/>
  <c r="AQ136" i="1"/>
  <c r="AD44" i="5"/>
  <c r="AD48" i="5"/>
  <c r="AD50" i="5"/>
  <c r="AD148" i="5"/>
  <c r="AD45" i="5"/>
  <c r="AD47" i="5"/>
  <c r="AS104" i="1"/>
  <c r="AS109" i="1"/>
  <c r="AS117" i="1"/>
  <c r="AQ65" i="5"/>
  <c r="AQ67" i="5"/>
  <c r="AQ72" i="5"/>
  <c r="AR64" i="1"/>
  <c r="AR69" i="1"/>
  <c r="AR77" i="1"/>
  <c r="AD125" i="5"/>
  <c r="AD127" i="5"/>
  <c r="BE17" i="5"/>
  <c r="BD97" i="5"/>
  <c r="BD20" i="5"/>
  <c r="BD22" i="5"/>
  <c r="BI24" i="1"/>
  <c r="BI29" i="1"/>
  <c r="BI37" i="1"/>
  <c r="BI25" i="1"/>
  <c r="BI27" i="1"/>
  <c r="BI32" i="1"/>
  <c r="AB124" i="1"/>
  <c r="AB128" i="1"/>
  <c r="AB130" i="1"/>
  <c r="AB148" i="1"/>
  <c r="BD25" i="5"/>
  <c r="BD27" i="5"/>
  <c r="BD32" i="5"/>
  <c r="BD24" i="5"/>
  <c r="BD29" i="5"/>
  <c r="BD37" i="5"/>
  <c r="AQ74" i="5"/>
  <c r="AQ135" i="5"/>
  <c r="BK19" i="1"/>
  <c r="BK20" i="1"/>
  <c r="BK22" i="1"/>
  <c r="BJ20" i="1"/>
  <c r="BJ22" i="1"/>
  <c r="AE44" i="1"/>
  <c r="AE48" i="1"/>
  <c r="AE50" i="1"/>
  <c r="AK81" i="1"/>
  <c r="AJ82" i="1"/>
  <c r="AH84" i="5"/>
  <c r="AH88" i="5"/>
  <c r="AH90" i="5"/>
  <c r="AC122" i="1"/>
  <c r="AD121" i="1"/>
  <c r="AR136" i="5"/>
  <c r="AS105" i="1"/>
  <c r="AS107" i="1"/>
  <c r="AS112" i="1"/>
  <c r="AS114" i="1"/>
  <c r="AF124" i="5"/>
  <c r="AF128" i="5"/>
  <c r="AF130" i="5"/>
  <c r="BH25" i="1"/>
  <c r="BH27" i="1"/>
  <c r="BH32" i="1"/>
  <c r="AQ74" i="1"/>
  <c r="AQ135" i="1"/>
  <c r="AG41" i="1"/>
  <c r="AF42" i="1"/>
  <c r="AJ81" i="5"/>
  <c r="AI82" i="5"/>
  <c r="AG85" i="5"/>
  <c r="AG87" i="5"/>
  <c r="AR136" i="1"/>
  <c r="AI84" i="1"/>
  <c r="AI88" i="1"/>
  <c r="AI90" i="1"/>
  <c r="AI85" i="1"/>
  <c r="AI87" i="1"/>
  <c r="BF17" i="5"/>
  <c r="BE97" i="5"/>
  <c r="BE20" i="5"/>
  <c r="BE22" i="5"/>
  <c r="AH121" i="5"/>
  <c r="AG122" i="5"/>
  <c r="AS64" i="5"/>
  <c r="AS69" i="5"/>
  <c r="AS77" i="5"/>
  <c r="AU105" i="5"/>
  <c r="AU107" i="5"/>
  <c r="AU112" i="5"/>
  <c r="AU114" i="5"/>
  <c r="AV104" i="5"/>
  <c r="AV109" i="5"/>
  <c r="AV117" i="5"/>
  <c r="BC34" i="5"/>
  <c r="AT60" i="5"/>
  <c r="AT62" i="5"/>
  <c r="AU59" i="5"/>
  <c r="AX99" i="5"/>
  <c r="AW100" i="5"/>
  <c r="AW102" i="5"/>
  <c r="AT60" i="1"/>
  <c r="AT62" i="1"/>
  <c r="AU59" i="1"/>
  <c r="BG34" i="1"/>
  <c r="AS64" i="1"/>
  <c r="AS69" i="1"/>
  <c r="AS77" i="1"/>
  <c r="AS65" i="1"/>
  <c r="AS67" i="1"/>
  <c r="AS72" i="1"/>
  <c r="AG41" i="5"/>
  <c r="AF42" i="5"/>
  <c r="AD45" i="1"/>
  <c r="AD47" i="1"/>
  <c r="AT104" i="1"/>
  <c r="AT109" i="1"/>
  <c r="AT117" i="1"/>
  <c r="AT105" i="1"/>
  <c r="AT107" i="1"/>
  <c r="AT112" i="1"/>
  <c r="AT114" i="1"/>
  <c r="AE45" i="5"/>
  <c r="AE47" i="5"/>
  <c r="AE44" i="5"/>
  <c r="AE48" i="5"/>
  <c r="AE50" i="5"/>
  <c r="AE148" i="5"/>
  <c r="AV99" i="1"/>
  <c r="AU100" i="1"/>
  <c r="AU102" i="1"/>
  <c r="AR65" i="1"/>
  <c r="AR67" i="1"/>
  <c r="AR72" i="1"/>
  <c r="AE125" i="5"/>
  <c r="AE127" i="5"/>
  <c r="AR65" i="5"/>
  <c r="AR67" i="5"/>
  <c r="AR72" i="5"/>
  <c r="AA125" i="1"/>
  <c r="AA127" i="1"/>
  <c r="AK81" i="5"/>
  <c r="AJ82" i="5"/>
  <c r="AL81" i="1"/>
  <c r="AK82" i="1"/>
  <c r="BD34" i="5"/>
  <c r="AY99" i="5"/>
  <c r="AX100" i="5"/>
  <c r="AX102" i="5"/>
  <c r="AS65" i="5"/>
  <c r="AS67" i="5"/>
  <c r="AS72" i="5"/>
  <c r="BF97" i="5"/>
  <c r="BG17" i="5"/>
  <c r="BF20" i="5"/>
  <c r="BF22" i="5"/>
  <c r="AF44" i="1"/>
  <c r="AF48" i="1"/>
  <c r="AF50" i="1"/>
  <c r="AF45" i="1"/>
  <c r="AF47" i="1"/>
  <c r="AE45" i="1"/>
  <c r="AE47" i="1"/>
  <c r="AB125" i="1"/>
  <c r="AB127" i="1"/>
  <c r="AR74" i="5"/>
  <c r="AR135" i="5"/>
  <c r="AU60" i="5"/>
  <c r="AU62" i="5"/>
  <c r="AV59" i="5"/>
  <c r="AH41" i="1"/>
  <c r="AG42" i="1"/>
  <c r="AW104" i="5"/>
  <c r="AW109" i="5"/>
  <c r="AW117" i="5"/>
  <c r="AS136" i="1"/>
  <c r="AT64" i="5"/>
  <c r="AT69" i="5"/>
  <c r="AT77" i="5"/>
  <c r="AE121" i="1"/>
  <c r="AD122" i="1"/>
  <c r="BJ24" i="1"/>
  <c r="BJ29" i="1"/>
  <c r="BJ37" i="1"/>
  <c r="AS74" i="1"/>
  <c r="AS135" i="1"/>
  <c r="AC124" i="1"/>
  <c r="AC128" i="1"/>
  <c r="AC130" i="1"/>
  <c r="AC148" i="1"/>
  <c r="BK24" i="1"/>
  <c r="BK29" i="1"/>
  <c r="BK37" i="1"/>
  <c r="BI34" i="1"/>
  <c r="AS136" i="5"/>
  <c r="AR74" i="1"/>
  <c r="AR135" i="1"/>
  <c r="AG124" i="5"/>
  <c r="AG128" i="5"/>
  <c r="AG130" i="5"/>
  <c r="AG125" i="5"/>
  <c r="AG127" i="5"/>
  <c r="BH34" i="1"/>
  <c r="AH85" i="5"/>
  <c r="AH87" i="5"/>
  <c r="AU105" i="1"/>
  <c r="AU107" i="1"/>
  <c r="AU112" i="1"/>
  <c r="AU114" i="1"/>
  <c r="AU104" i="1"/>
  <c r="AU109" i="1"/>
  <c r="AU117" i="1"/>
  <c r="AF44" i="5"/>
  <c r="AF48" i="5"/>
  <c r="AF50" i="5"/>
  <c r="AF148" i="5"/>
  <c r="AU60" i="1"/>
  <c r="AU62" i="1"/>
  <c r="AV59" i="1"/>
  <c r="AV105" i="5"/>
  <c r="AV107" i="5"/>
  <c r="AV112" i="5"/>
  <c r="AV114" i="5"/>
  <c r="AI121" i="5"/>
  <c r="AH122" i="5"/>
  <c r="AF125" i="5"/>
  <c r="AF127" i="5"/>
  <c r="AV100" i="1"/>
  <c r="AV102" i="1"/>
  <c r="AW99" i="1"/>
  <c r="AG42" i="5"/>
  <c r="AH41" i="5"/>
  <c r="AT64" i="1"/>
  <c r="AT69" i="1"/>
  <c r="AT77" i="1"/>
  <c r="AT65" i="1"/>
  <c r="AT67" i="1"/>
  <c r="AT72" i="1"/>
  <c r="BE25" i="5"/>
  <c r="BE27" i="5"/>
  <c r="BE32" i="5"/>
  <c r="BE24" i="5"/>
  <c r="BE29" i="5"/>
  <c r="BE37" i="5"/>
  <c r="AI85" i="5"/>
  <c r="AI87" i="5"/>
  <c r="AI84" i="5"/>
  <c r="AI88" i="5"/>
  <c r="AI90" i="5"/>
  <c r="AJ84" i="1"/>
  <c r="AJ88" i="1"/>
  <c r="AJ90" i="1"/>
  <c r="AJ85" i="1"/>
  <c r="AJ87" i="1"/>
  <c r="AX104" i="5"/>
  <c r="AX109" i="5"/>
  <c r="AX117" i="5"/>
  <c r="BK25" i="1"/>
  <c r="BK27" i="1"/>
  <c r="BK32" i="1"/>
  <c r="AF121" i="1"/>
  <c r="AE122" i="1"/>
  <c r="AY100" i="5"/>
  <c r="AY102" i="5"/>
  <c r="AZ99" i="5"/>
  <c r="AC125" i="1"/>
  <c r="AC127" i="1"/>
  <c r="AT65" i="5"/>
  <c r="AT67" i="5"/>
  <c r="AT72" i="5"/>
  <c r="AG44" i="1"/>
  <c r="AG48" i="1"/>
  <c r="AG50" i="1"/>
  <c r="AD124" i="1"/>
  <c r="AD128" i="1"/>
  <c r="AD130" i="1"/>
  <c r="AD148" i="1"/>
  <c r="AT136" i="5"/>
  <c r="AH42" i="1"/>
  <c r="AI41" i="1"/>
  <c r="AV104" i="1"/>
  <c r="AV109" i="1"/>
  <c r="AV117" i="1"/>
  <c r="BE34" i="5"/>
  <c r="AV60" i="5"/>
  <c r="AV62" i="5"/>
  <c r="AW59" i="5"/>
  <c r="BF25" i="5"/>
  <c r="BF27" i="5"/>
  <c r="BF32" i="5"/>
  <c r="BF24" i="5"/>
  <c r="BF29" i="5"/>
  <c r="BF37" i="5"/>
  <c r="AK84" i="1"/>
  <c r="AK88" i="1"/>
  <c r="AK90" i="1"/>
  <c r="AT74" i="1"/>
  <c r="AT135" i="1"/>
  <c r="AU65" i="5"/>
  <c r="AU67" i="5"/>
  <c r="AU72" i="5"/>
  <c r="AU64" i="5"/>
  <c r="AU69" i="5"/>
  <c r="AU77" i="5"/>
  <c r="BG97" i="5"/>
  <c r="BH17" i="5"/>
  <c r="BG20" i="5"/>
  <c r="BG22" i="5"/>
  <c r="AL82" i="1"/>
  <c r="AM81" i="1"/>
  <c r="AJ121" i="5"/>
  <c r="AI122" i="5"/>
  <c r="AT136" i="1"/>
  <c r="AI41" i="5"/>
  <c r="AH42" i="5"/>
  <c r="AW59" i="1"/>
  <c r="AV60" i="1"/>
  <c r="AV62" i="1"/>
  <c r="AG44" i="5"/>
  <c r="AG48" i="5"/>
  <c r="AG50" i="5"/>
  <c r="AG148" i="5"/>
  <c r="AG45" i="5"/>
  <c r="AG47" i="5"/>
  <c r="AU64" i="1"/>
  <c r="AU69" i="1"/>
  <c r="AU77" i="1"/>
  <c r="BJ25" i="1"/>
  <c r="BJ27" i="1"/>
  <c r="BJ32" i="1"/>
  <c r="AW105" i="5"/>
  <c r="AW107" i="5"/>
  <c r="AW112" i="5"/>
  <c r="AW114" i="5"/>
  <c r="AJ84" i="5"/>
  <c r="AJ88" i="5"/>
  <c r="AJ90" i="5"/>
  <c r="AH124" i="5"/>
  <c r="AH128" i="5"/>
  <c r="AH130" i="5"/>
  <c r="AX99" i="1"/>
  <c r="AW100" i="1"/>
  <c r="AW102" i="1"/>
  <c r="AF45" i="5"/>
  <c r="AF47" i="5"/>
  <c r="AS74" i="5"/>
  <c r="AS135" i="5"/>
  <c r="AL81" i="5"/>
  <c r="AK82" i="5"/>
  <c r="AH44" i="5"/>
  <c r="AH48" i="5"/>
  <c r="AH50" i="5"/>
  <c r="AH148" i="5"/>
  <c r="BG24" i="5"/>
  <c r="BG29" i="5"/>
  <c r="BG37" i="5"/>
  <c r="BG25" i="5"/>
  <c r="BG27" i="5"/>
  <c r="BG32" i="5"/>
  <c r="AK85" i="1"/>
  <c r="AK87" i="1"/>
  <c r="AV105" i="1"/>
  <c r="AV107" i="1"/>
  <c r="AV112" i="1"/>
  <c r="AV114" i="1"/>
  <c r="AE124" i="1"/>
  <c r="AE128" i="1"/>
  <c r="AE130" i="1"/>
  <c r="AE148" i="1"/>
  <c r="AY104" i="5"/>
  <c r="AY109" i="5"/>
  <c r="AY117" i="5"/>
  <c r="BJ34" i="1"/>
  <c r="AJ41" i="5"/>
  <c r="AI42" i="5"/>
  <c r="BI17" i="5"/>
  <c r="BH97" i="5"/>
  <c r="BH20" i="5"/>
  <c r="BH22" i="5"/>
  <c r="AG45" i="1"/>
  <c r="AG47" i="1"/>
  <c r="AG121" i="1"/>
  <c r="AF122" i="1"/>
  <c r="AL84" i="1"/>
  <c r="AL88" i="1"/>
  <c r="AL90" i="1"/>
  <c r="BF34" i="5"/>
  <c r="AJ41" i="1"/>
  <c r="AI42" i="1"/>
  <c r="AT74" i="5"/>
  <c r="AT135" i="5"/>
  <c r="BK34" i="1"/>
  <c r="AW104" i="1"/>
  <c r="AW109" i="1"/>
  <c r="AW117" i="1"/>
  <c r="AK85" i="5"/>
  <c r="AK87" i="5"/>
  <c r="AK84" i="5"/>
  <c r="AK88" i="5"/>
  <c r="AK90" i="5"/>
  <c r="AX100" i="1"/>
  <c r="AX102" i="1"/>
  <c r="AY99" i="1"/>
  <c r="AU65" i="1"/>
  <c r="AU67" i="1"/>
  <c r="AU72" i="1"/>
  <c r="AU136" i="5"/>
  <c r="AX59" i="5"/>
  <c r="AW60" i="5"/>
  <c r="AW62" i="5"/>
  <c r="AH44" i="1"/>
  <c r="AH48" i="1"/>
  <c r="AH50" i="1"/>
  <c r="AU136" i="1"/>
  <c r="AM81" i="5"/>
  <c r="AL82" i="5"/>
  <c r="AH125" i="5"/>
  <c r="AH127" i="5"/>
  <c r="AI124" i="5"/>
  <c r="AI128" i="5"/>
  <c r="AI130" i="5"/>
  <c r="AU74" i="5"/>
  <c r="AU135" i="5"/>
  <c r="AV64" i="5"/>
  <c r="AV69" i="5"/>
  <c r="AV77" i="5"/>
  <c r="AK121" i="5"/>
  <c r="AJ122" i="5"/>
  <c r="AX105" i="5"/>
  <c r="AX107" i="5"/>
  <c r="AX112" i="5"/>
  <c r="AX114" i="5"/>
  <c r="AW60" i="1"/>
  <c r="AW62" i="1"/>
  <c r="AX59" i="1"/>
  <c r="AJ85" i="5"/>
  <c r="AJ87" i="5"/>
  <c r="AV64" i="1"/>
  <c r="AV69" i="1"/>
  <c r="AV77" i="1"/>
  <c r="AV65" i="1"/>
  <c r="AV67" i="1"/>
  <c r="AV72" i="1"/>
  <c r="AN81" i="1"/>
  <c r="AM82" i="1"/>
  <c r="AD125" i="1"/>
  <c r="AD127" i="1"/>
  <c r="BA99" i="5"/>
  <c r="AZ100" i="5"/>
  <c r="AZ102" i="5"/>
  <c r="AZ105" i="5"/>
  <c r="AZ107" i="5"/>
  <c r="AZ112" i="5"/>
  <c r="AZ114" i="5"/>
  <c r="AZ104" i="5"/>
  <c r="AZ109" i="5"/>
  <c r="AZ117" i="5"/>
  <c r="AY59" i="1"/>
  <c r="AX60" i="1"/>
  <c r="AX62" i="1"/>
  <c r="AH45" i="1"/>
  <c r="AH47" i="1"/>
  <c r="AX104" i="1"/>
  <c r="AX109" i="1"/>
  <c r="AX117" i="1"/>
  <c r="AX105" i="1"/>
  <c r="AX107" i="1"/>
  <c r="AX112" i="1"/>
  <c r="AX114" i="1"/>
  <c r="AF124" i="1"/>
  <c r="AF128" i="1"/>
  <c r="AF130" i="1"/>
  <c r="AF148" i="1"/>
  <c r="AF125" i="1"/>
  <c r="AF127" i="1"/>
  <c r="AI44" i="5"/>
  <c r="AI48" i="5"/>
  <c r="AI50" i="5"/>
  <c r="AI148" i="5"/>
  <c r="AZ99" i="1"/>
  <c r="AY100" i="1"/>
  <c r="AY102" i="1"/>
  <c r="AH121" i="1"/>
  <c r="AG122" i="1"/>
  <c r="AK41" i="5"/>
  <c r="AJ42" i="5"/>
  <c r="AW65" i="5"/>
  <c r="AW67" i="5"/>
  <c r="AW72" i="5"/>
  <c r="AW64" i="5"/>
  <c r="AW69" i="5"/>
  <c r="AW77" i="5"/>
  <c r="AI44" i="1"/>
  <c r="AI48" i="1"/>
  <c r="AI50" i="1"/>
  <c r="AW64" i="1"/>
  <c r="AW69" i="1"/>
  <c r="AW77" i="1"/>
  <c r="AM84" i="1"/>
  <c r="AM88" i="1"/>
  <c r="AM90" i="1"/>
  <c r="AJ124" i="5"/>
  <c r="AJ128" i="5"/>
  <c r="AJ130" i="5"/>
  <c r="AY59" i="5"/>
  <c r="AX60" i="5"/>
  <c r="AX62" i="5"/>
  <c r="AW105" i="1"/>
  <c r="AW107" i="1"/>
  <c r="AW112" i="1"/>
  <c r="AW114" i="1"/>
  <c r="AJ42" i="1"/>
  <c r="AK41" i="1"/>
  <c r="BG34" i="5"/>
  <c r="BA100" i="5"/>
  <c r="BA102" i="5"/>
  <c r="BB99" i="5"/>
  <c r="AI125" i="5"/>
  <c r="AI127" i="5"/>
  <c r="AO81" i="1"/>
  <c r="AN82" i="1"/>
  <c r="AL121" i="5"/>
  <c r="AK122" i="5"/>
  <c r="AL84" i="5"/>
  <c r="AL88" i="5"/>
  <c r="AL90" i="5"/>
  <c r="AY105" i="5"/>
  <c r="AY107" i="5"/>
  <c r="AY112" i="5"/>
  <c r="AY114" i="5"/>
  <c r="AV74" i="1"/>
  <c r="AV135" i="1"/>
  <c r="AN81" i="5"/>
  <c r="AM82" i="5"/>
  <c r="BH24" i="5"/>
  <c r="BH29" i="5"/>
  <c r="BH37" i="5"/>
  <c r="BH25" i="5"/>
  <c r="BH27" i="5"/>
  <c r="BH32" i="5"/>
  <c r="BI97" i="5"/>
  <c r="BJ17" i="5"/>
  <c r="BI20" i="5"/>
  <c r="BI22" i="5"/>
  <c r="AV136" i="5"/>
  <c r="AV136" i="1"/>
  <c r="AV65" i="5"/>
  <c r="AV67" i="5"/>
  <c r="AV72" i="5"/>
  <c r="AU74" i="1"/>
  <c r="AU135" i="1"/>
  <c r="AL85" i="1"/>
  <c r="AL87" i="1"/>
  <c r="AE125" i="1"/>
  <c r="AE127" i="1"/>
  <c r="AH45" i="5"/>
  <c r="AH47" i="5"/>
  <c r="AM121" i="5"/>
  <c r="AL122" i="5"/>
  <c r="AL41" i="5"/>
  <c r="AK42" i="5"/>
  <c r="BJ97" i="5"/>
  <c r="BJ20" i="5"/>
  <c r="BJ22" i="5"/>
  <c r="AW136" i="1"/>
  <c r="AI121" i="1"/>
  <c r="AH122" i="1"/>
  <c r="AX64" i="5"/>
  <c r="AX69" i="5"/>
  <c r="AX77" i="5"/>
  <c r="AX65" i="5"/>
  <c r="AX67" i="5"/>
  <c r="AX72" i="5"/>
  <c r="AI45" i="1"/>
  <c r="AI47" i="1"/>
  <c r="AL41" i="1"/>
  <c r="AK42" i="1"/>
  <c r="AP81" i="1"/>
  <c r="AO82" i="1"/>
  <c r="BH34" i="5"/>
  <c r="BB100" i="5"/>
  <c r="BB102" i="5"/>
  <c r="BC99" i="5"/>
  <c r="AY60" i="5"/>
  <c r="AY62" i="5"/>
  <c r="AZ59" i="5"/>
  <c r="AY104" i="1"/>
  <c r="AY109" i="1"/>
  <c r="AY117" i="1"/>
  <c r="AV74" i="5"/>
  <c r="AV135" i="5"/>
  <c r="AL85" i="5"/>
  <c r="AL87" i="5"/>
  <c r="BA105" i="5"/>
  <c r="BA107" i="5"/>
  <c r="BA112" i="5"/>
  <c r="BA114" i="5"/>
  <c r="BA104" i="5"/>
  <c r="BA109" i="5"/>
  <c r="BA117" i="5"/>
  <c r="AJ125" i="5"/>
  <c r="AJ127" i="5"/>
  <c r="AW136" i="5"/>
  <c r="BA99" i="1"/>
  <c r="AZ100" i="1"/>
  <c r="AZ102" i="1"/>
  <c r="AX64" i="1"/>
  <c r="AX69" i="1"/>
  <c r="AX77" i="1"/>
  <c r="AM84" i="5"/>
  <c r="AM88" i="5"/>
  <c r="AM90" i="5"/>
  <c r="AW74" i="5"/>
  <c r="AW135" i="5"/>
  <c r="AY60" i="1"/>
  <c r="AY62" i="1"/>
  <c r="AZ59" i="1"/>
  <c r="AO81" i="5"/>
  <c r="AN82" i="5"/>
  <c r="AK124" i="5"/>
  <c r="AK128" i="5"/>
  <c r="AK130" i="5"/>
  <c r="AK125" i="5"/>
  <c r="AK127" i="5"/>
  <c r="AM85" i="1"/>
  <c r="AM87" i="1"/>
  <c r="AJ44" i="5"/>
  <c r="AJ48" i="5"/>
  <c r="AJ50" i="5"/>
  <c r="AJ148" i="5"/>
  <c r="AI45" i="5"/>
  <c r="AI47" i="5"/>
  <c r="BI24" i="5"/>
  <c r="BI29" i="5"/>
  <c r="BI37" i="5"/>
  <c r="BI25" i="5"/>
  <c r="BI27" i="5"/>
  <c r="BI32" i="5"/>
  <c r="AN84" i="1"/>
  <c r="AN88" i="1"/>
  <c r="AN90" i="1"/>
  <c r="AN85" i="1"/>
  <c r="AN87" i="1"/>
  <c r="AJ44" i="1"/>
  <c r="AJ48" i="1"/>
  <c r="AJ50" i="1"/>
  <c r="AJ45" i="1"/>
  <c r="AJ47" i="1"/>
  <c r="AW65" i="1"/>
  <c r="AW67" i="1"/>
  <c r="AW72" i="1"/>
  <c r="AG124" i="1"/>
  <c r="AG128" i="1"/>
  <c r="AG130" i="1"/>
  <c r="AG148" i="1"/>
  <c r="AN84" i="5"/>
  <c r="AN88" i="5"/>
  <c r="AN90" i="5"/>
  <c r="AG125" i="1"/>
  <c r="AG127" i="1"/>
  <c r="AP81" i="5"/>
  <c r="AO82" i="5"/>
  <c r="AX65" i="1"/>
  <c r="AX67" i="1"/>
  <c r="AX72" i="1"/>
  <c r="BA59" i="5"/>
  <c r="AZ60" i="5"/>
  <c r="AZ62" i="5"/>
  <c r="AK44" i="1"/>
  <c r="AK48" i="1"/>
  <c r="AK50" i="1"/>
  <c r="BA59" i="1"/>
  <c r="AZ60" i="1"/>
  <c r="AZ62" i="1"/>
  <c r="AZ104" i="1"/>
  <c r="AZ109" i="1"/>
  <c r="AZ117" i="1"/>
  <c r="AZ105" i="1"/>
  <c r="AZ107" i="1"/>
  <c r="AZ112" i="1"/>
  <c r="AZ114" i="1"/>
  <c r="AY65" i="5"/>
  <c r="AY67" i="5"/>
  <c r="AY72" i="5"/>
  <c r="AY64" i="5"/>
  <c r="AY69" i="5"/>
  <c r="AY77" i="5"/>
  <c r="AM41" i="1"/>
  <c r="AL42" i="1"/>
  <c r="BJ24" i="5"/>
  <c r="BJ29" i="5"/>
  <c r="BJ37" i="5"/>
  <c r="BJ25" i="5"/>
  <c r="BJ27" i="5"/>
  <c r="BJ32" i="5"/>
  <c r="AW74" i="1"/>
  <c r="AW135" i="1"/>
  <c r="AJ45" i="5"/>
  <c r="AJ47" i="5"/>
  <c r="AY64" i="1"/>
  <c r="AY69" i="1"/>
  <c r="AY77" i="1"/>
  <c r="AY65" i="1"/>
  <c r="AY67" i="1"/>
  <c r="AY72" i="1"/>
  <c r="BA100" i="1"/>
  <c r="BA102" i="1"/>
  <c r="BB99" i="1"/>
  <c r="BC100" i="5"/>
  <c r="BC102" i="5"/>
  <c r="BD99" i="5"/>
  <c r="BB104" i="5"/>
  <c r="BB109" i="5"/>
  <c r="BB117" i="5"/>
  <c r="AX74" i="5"/>
  <c r="AX135" i="5"/>
  <c r="AK44" i="5"/>
  <c r="AK48" i="5"/>
  <c r="AK50" i="5"/>
  <c r="AK148" i="5"/>
  <c r="AX136" i="1"/>
  <c r="AX136" i="5"/>
  <c r="AM41" i="5"/>
  <c r="AL42" i="5"/>
  <c r="AH124" i="1"/>
  <c r="AH128" i="1"/>
  <c r="AH130" i="1"/>
  <c r="AH148" i="1"/>
  <c r="AL124" i="5"/>
  <c r="AL128" i="5"/>
  <c r="AL130" i="5"/>
  <c r="AL125" i="5"/>
  <c r="AL127" i="5"/>
  <c r="BI34" i="5"/>
  <c r="AQ81" i="1"/>
  <c r="AP82" i="1"/>
  <c r="AM85" i="5"/>
  <c r="AM87" i="5"/>
  <c r="AY105" i="1"/>
  <c r="AY107" i="1"/>
  <c r="AY112" i="1"/>
  <c r="AY114" i="1"/>
  <c r="AO84" i="1"/>
  <c r="AO88" i="1"/>
  <c r="AO90" i="1"/>
  <c r="AO85" i="1"/>
  <c r="AO87" i="1"/>
  <c r="AJ121" i="1"/>
  <c r="AI122" i="1"/>
  <c r="AN121" i="5"/>
  <c r="AM122" i="5"/>
  <c r="BE99" i="5"/>
  <c r="BD100" i="5"/>
  <c r="BD102" i="5"/>
  <c r="AO84" i="5"/>
  <c r="AO88" i="5"/>
  <c r="AO90" i="5"/>
  <c r="AO85" i="5"/>
  <c r="AO87" i="5"/>
  <c r="BC104" i="5"/>
  <c r="BC109" i="5"/>
  <c r="BC117" i="5"/>
  <c r="BJ34" i="5"/>
  <c r="AZ65" i="1"/>
  <c r="AZ67" i="1"/>
  <c r="AZ72" i="1"/>
  <c r="AZ64" i="1"/>
  <c r="AZ69" i="1"/>
  <c r="AZ77" i="1"/>
  <c r="AQ81" i="5"/>
  <c r="AP82" i="5"/>
  <c r="AH125" i="1"/>
  <c r="AH127" i="1"/>
  <c r="AK45" i="5"/>
  <c r="AK47" i="5"/>
  <c r="BB100" i="1"/>
  <c r="BB102" i="1"/>
  <c r="BC99" i="1"/>
  <c r="BA60" i="1"/>
  <c r="BA62" i="1"/>
  <c r="BB59" i="1"/>
  <c r="AL44" i="1"/>
  <c r="AL48" i="1"/>
  <c r="AL50" i="1"/>
  <c r="AL45" i="1"/>
  <c r="AL47" i="1"/>
  <c r="AX74" i="1"/>
  <c r="AX135" i="1"/>
  <c r="AM124" i="5"/>
  <c r="AM128" i="5"/>
  <c r="AM130" i="5"/>
  <c r="AM125" i="5"/>
  <c r="AM127" i="5"/>
  <c r="BA104" i="1"/>
  <c r="BA109" i="1"/>
  <c r="BA117" i="1"/>
  <c r="BA105" i="1"/>
  <c r="BA107" i="1"/>
  <c r="BA112" i="1"/>
  <c r="BA114" i="1"/>
  <c r="AO121" i="5"/>
  <c r="AN122" i="5"/>
  <c r="AR81" i="1"/>
  <c r="AQ82" i="1"/>
  <c r="AN41" i="5"/>
  <c r="AM42" i="5"/>
  <c r="AY74" i="1"/>
  <c r="AY135" i="1"/>
  <c r="AN41" i="1"/>
  <c r="AM42" i="1"/>
  <c r="AK45" i="1"/>
  <c r="AK47" i="1"/>
  <c r="AL44" i="5"/>
  <c r="AL48" i="5"/>
  <c r="AL50" i="5"/>
  <c r="AL148" i="5"/>
  <c r="AI124" i="1"/>
  <c r="AI128" i="1"/>
  <c r="AI130" i="1"/>
  <c r="AI148" i="1"/>
  <c r="AI125" i="1"/>
  <c r="AI127" i="1"/>
  <c r="AY136" i="1"/>
  <c r="G139" i="1"/>
  <c r="G142" i="1"/>
  <c r="AY136" i="5"/>
  <c r="G139" i="5"/>
  <c r="G142" i="5"/>
  <c r="AZ64" i="5"/>
  <c r="AZ69" i="5"/>
  <c r="AZ77" i="5"/>
  <c r="AN85" i="5"/>
  <c r="AN87" i="5"/>
  <c r="AP84" i="1"/>
  <c r="AP88" i="1"/>
  <c r="AP90" i="1"/>
  <c r="AP85" i="1"/>
  <c r="AP87" i="1"/>
  <c r="AK121" i="1"/>
  <c r="AJ122" i="1"/>
  <c r="BB105" i="5"/>
  <c r="BB107" i="5"/>
  <c r="BB112" i="5"/>
  <c r="BB114" i="5"/>
  <c r="AY74" i="5"/>
  <c r="AY135" i="5"/>
  <c r="BA60" i="5"/>
  <c r="BA62" i="5"/>
  <c r="BB59" i="5"/>
  <c r="AJ124" i="1"/>
  <c r="AJ128" i="1"/>
  <c r="AJ130" i="1"/>
  <c r="AJ148" i="1"/>
  <c r="AM44" i="1"/>
  <c r="AM48" i="1"/>
  <c r="AM50" i="1"/>
  <c r="AN124" i="5"/>
  <c r="AN128" i="5"/>
  <c r="AN130" i="5"/>
  <c r="AN125" i="5"/>
  <c r="AN127" i="5"/>
  <c r="BB104" i="1"/>
  <c r="BB109" i="1"/>
  <c r="BB117" i="1"/>
  <c r="BB105" i="1"/>
  <c r="BB107" i="1"/>
  <c r="BB112" i="1"/>
  <c r="BB114" i="1"/>
  <c r="AO41" i="1"/>
  <c r="AN42" i="1"/>
  <c r="AP121" i="5"/>
  <c r="AO122" i="5"/>
  <c r="BC105" i="5"/>
  <c r="BC107" i="5"/>
  <c r="BC112" i="5"/>
  <c r="BC114" i="5"/>
  <c r="AZ136" i="5"/>
  <c r="AS81" i="1"/>
  <c r="AR82" i="1"/>
  <c r="AL121" i="1"/>
  <c r="AK122" i="1"/>
  <c r="BC59" i="1"/>
  <c r="BB60" i="1"/>
  <c r="BB62" i="1"/>
  <c r="AP84" i="5"/>
  <c r="AP88" i="5"/>
  <c r="AP90" i="5"/>
  <c r="BC100" i="1"/>
  <c r="BC102" i="1"/>
  <c r="BD99" i="1"/>
  <c r="BB60" i="5"/>
  <c r="BB62" i="5"/>
  <c r="BC59" i="5"/>
  <c r="AM44" i="5"/>
  <c r="AM48" i="5"/>
  <c r="AM50" i="5"/>
  <c r="AM148" i="5"/>
  <c r="F151" i="5"/>
  <c r="F154" i="5"/>
  <c r="AM45" i="5"/>
  <c r="AM47" i="5"/>
  <c r="BA64" i="1"/>
  <c r="BA69" i="1"/>
  <c r="BA77" i="1"/>
  <c r="BA65" i="1"/>
  <c r="BA67" i="1"/>
  <c r="BA72" i="1"/>
  <c r="AR81" i="5"/>
  <c r="AQ82" i="5"/>
  <c r="BA64" i="5"/>
  <c r="BA69" i="5"/>
  <c r="BA77" i="5"/>
  <c r="BA65" i="5"/>
  <c r="BA67" i="5"/>
  <c r="BA72" i="5"/>
  <c r="AZ65" i="5"/>
  <c r="AZ67" i="5"/>
  <c r="AZ72" i="5"/>
  <c r="AL45" i="5"/>
  <c r="AL47" i="5"/>
  <c r="AO41" i="5"/>
  <c r="AN42" i="5"/>
  <c r="AZ136" i="1"/>
  <c r="BD104" i="5"/>
  <c r="BD109" i="5"/>
  <c r="BD117" i="5"/>
  <c r="AQ84" i="1"/>
  <c r="AQ88" i="1"/>
  <c r="AQ90" i="1"/>
  <c r="AQ85" i="1"/>
  <c r="AQ87" i="1"/>
  <c r="AZ74" i="1"/>
  <c r="AZ135" i="1"/>
  <c r="BE100" i="5"/>
  <c r="BE102" i="5"/>
  <c r="BF99" i="5"/>
  <c r="AP41" i="5"/>
  <c r="AO42" i="5"/>
  <c r="BA136" i="1"/>
  <c r="AP85" i="5"/>
  <c r="AP87" i="5"/>
  <c r="BA74" i="1"/>
  <c r="BA135" i="1"/>
  <c r="BB64" i="1"/>
  <c r="BB69" i="1"/>
  <c r="BB77" i="1"/>
  <c r="BC60" i="1"/>
  <c r="BC62" i="1"/>
  <c r="BD59" i="1"/>
  <c r="AN44" i="5"/>
  <c r="AN48" i="5"/>
  <c r="AN50" i="5"/>
  <c r="AN148" i="5"/>
  <c r="BA74" i="5"/>
  <c r="BA135" i="5"/>
  <c r="BD59" i="5"/>
  <c r="BC60" i="5"/>
  <c r="BC62" i="5"/>
  <c r="BD105" i="5"/>
  <c r="BD107" i="5"/>
  <c r="BD112" i="5"/>
  <c r="BD114" i="5"/>
  <c r="BA136" i="5"/>
  <c r="BB64" i="5"/>
  <c r="BB69" i="5"/>
  <c r="BB77" i="5"/>
  <c r="AL122" i="1"/>
  <c r="AM121" i="1"/>
  <c r="AP122" i="5"/>
  <c r="AQ121" i="5"/>
  <c r="AM45" i="1"/>
  <c r="AM47" i="1"/>
  <c r="AZ74" i="5"/>
  <c r="AZ135" i="5"/>
  <c r="AO124" i="5"/>
  <c r="AO128" i="5"/>
  <c r="AO130" i="5"/>
  <c r="AO125" i="5"/>
  <c r="AO127" i="5"/>
  <c r="BG99" i="5"/>
  <c r="BF100" i="5"/>
  <c r="BF102" i="5"/>
  <c r="AQ84" i="5"/>
  <c r="AQ88" i="5"/>
  <c r="AQ90" i="5"/>
  <c r="AQ85" i="5"/>
  <c r="AQ87" i="5"/>
  <c r="AR84" i="1"/>
  <c r="AR88" i="1"/>
  <c r="AR90" i="1"/>
  <c r="AR85" i="1"/>
  <c r="AR87" i="1"/>
  <c r="AK124" i="1"/>
  <c r="AK128" i="1"/>
  <c r="AK130" i="1"/>
  <c r="AK148" i="1"/>
  <c r="AK125" i="1"/>
  <c r="AK127" i="1"/>
  <c r="BE99" i="1"/>
  <c r="BD100" i="1"/>
  <c r="BD102" i="1"/>
  <c r="AN44" i="1"/>
  <c r="AN48" i="1"/>
  <c r="AN50" i="1"/>
  <c r="BE104" i="5"/>
  <c r="BE109" i="5"/>
  <c r="BE117" i="5"/>
  <c r="AS81" i="5"/>
  <c r="AR82" i="5"/>
  <c r="BC104" i="1"/>
  <c r="BC109" i="1"/>
  <c r="BC117" i="1"/>
  <c r="AT81" i="1"/>
  <c r="AS82" i="1"/>
  <c r="AP41" i="1"/>
  <c r="AO42" i="1"/>
  <c r="AJ125" i="1"/>
  <c r="AJ127" i="1"/>
  <c r="AS84" i="1"/>
  <c r="AS88" i="1"/>
  <c r="AS90" i="1"/>
  <c r="AN45" i="1"/>
  <c r="AN47" i="1"/>
  <c r="AN45" i="5"/>
  <c r="AN47" i="5"/>
  <c r="AQ41" i="1"/>
  <c r="AP42" i="1"/>
  <c r="BC105" i="1"/>
  <c r="BC107" i="1"/>
  <c r="BC112" i="1"/>
  <c r="BC114" i="1"/>
  <c r="BD104" i="1"/>
  <c r="BD109" i="1"/>
  <c r="BD117" i="1"/>
  <c r="AR121" i="5"/>
  <c r="AQ122" i="5"/>
  <c r="BD60" i="1"/>
  <c r="BD62" i="1"/>
  <c r="BE59" i="1"/>
  <c r="BF99" i="1"/>
  <c r="BE100" i="1"/>
  <c r="BE102" i="1"/>
  <c r="AP124" i="5"/>
  <c r="AP128" i="5"/>
  <c r="AP130" i="5"/>
  <c r="AP125" i="5"/>
  <c r="AP127" i="5"/>
  <c r="BC64" i="5"/>
  <c r="BC69" i="5"/>
  <c r="BC77" i="5"/>
  <c r="BC65" i="5"/>
  <c r="BC67" i="5"/>
  <c r="BC72" i="5"/>
  <c r="BC64" i="1"/>
  <c r="BC69" i="1"/>
  <c r="BC77" i="1"/>
  <c r="BB136" i="5"/>
  <c r="BD60" i="5"/>
  <c r="BD62" i="5"/>
  <c r="BE59" i="5"/>
  <c r="AR84" i="5"/>
  <c r="AR88" i="5"/>
  <c r="AR90" i="5"/>
  <c r="AN121" i="1"/>
  <c r="AM122" i="1"/>
  <c r="AL124" i="1"/>
  <c r="AL128" i="1"/>
  <c r="AL130" i="1"/>
  <c r="AL148" i="1"/>
  <c r="BB136" i="1"/>
  <c r="AO44" i="5"/>
  <c r="AO48" i="5"/>
  <c r="AO50" i="5"/>
  <c r="AO148" i="5"/>
  <c r="AU81" i="1"/>
  <c r="AT82" i="1"/>
  <c r="BF104" i="5"/>
  <c r="BF109" i="5"/>
  <c r="BF117" i="5"/>
  <c r="BH99" i="5"/>
  <c r="BG100" i="5"/>
  <c r="BG102" i="5"/>
  <c r="AT81" i="5"/>
  <c r="AS82" i="5"/>
  <c r="AO44" i="1"/>
  <c r="AO48" i="1"/>
  <c r="AO50" i="1"/>
  <c r="BE105" i="5"/>
  <c r="BE107" i="5"/>
  <c r="BE112" i="5"/>
  <c r="BE114" i="5"/>
  <c r="BB65" i="5"/>
  <c r="BB67" i="5"/>
  <c r="BB72" i="5"/>
  <c r="BB65" i="1"/>
  <c r="BB67" i="1"/>
  <c r="BB72" i="1"/>
  <c r="AQ41" i="5"/>
  <c r="AP42" i="5"/>
  <c r="AT84" i="1"/>
  <c r="AT88" i="1"/>
  <c r="AT90" i="1"/>
  <c r="BC136" i="1"/>
  <c r="BE60" i="1"/>
  <c r="BE62" i="1"/>
  <c r="BF59" i="1"/>
  <c r="AO45" i="1"/>
  <c r="AO47" i="1"/>
  <c r="AV81" i="1"/>
  <c r="AU82" i="1"/>
  <c r="AO121" i="1"/>
  <c r="AN122" i="1"/>
  <c r="BC65" i="1"/>
  <c r="BC67" i="1"/>
  <c r="BC72" i="1"/>
  <c r="BD64" i="1"/>
  <c r="BD69" i="1"/>
  <c r="BD77" i="1"/>
  <c r="AP45" i="1"/>
  <c r="AP47" i="1"/>
  <c r="AP44" i="1"/>
  <c r="AP48" i="1"/>
  <c r="AP50" i="1"/>
  <c r="AM124" i="1"/>
  <c r="AM128" i="1"/>
  <c r="AM130" i="1"/>
  <c r="AM148" i="1"/>
  <c r="F151" i="1"/>
  <c r="F154" i="1"/>
  <c r="AS85" i="5"/>
  <c r="AS87" i="5"/>
  <c r="AS84" i="5"/>
  <c r="AS88" i="5"/>
  <c r="AS90" i="5"/>
  <c r="BC74" i="5"/>
  <c r="BC135" i="5"/>
  <c r="AQ124" i="5"/>
  <c r="AQ128" i="5"/>
  <c r="AQ130" i="5"/>
  <c r="AR41" i="1"/>
  <c r="AQ42" i="1"/>
  <c r="AP44" i="5"/>
  <c r="AP48" i="5"/>
  <c r="AP50" i="5"/>
  <c r="AP148" i="5"/>
  <c r="AU81" i="5"/>
  <c r="AT82" i="5"/>
  <c r="AO45" i="5"/>
  <c r="AO47" i="5"/>
  <c r="AR85" i="5"/>
  <c r="AR87" i="5"/>
  <c r="BC136" i="5"/>
  <c r="AS121" i="5"/>
  <c r="AR122" i="5"/>
  <c r="BE60" i="5"/>
  <c r="BE62" i="5"/>
  <c r="BF59" i="5"/>
  <c r="AR41" i="5"/>
  <c r="AQ42" i="5"/>
  <c r="BD65" i="5"/>
  <c r="BD67" i="5"/>
  <c r="BD72" i="5"/>
  <c r="BD64" i="5"/>
  <c r="BD69" i="5"/>
  <c r="BD77" i="5"/>
  <c r="BD105" i="1"/>
  <c r="BD107" i="1"/>
  <c r="BD112" i="1"/>
  <c r="BD114" i="1"/>
  <c r="BG104" i="5"/>
  <c r="BG109" i="5"/>
  <c r="BG117" i="5"/>
  <c r="BB74" i="1"/>
  <c r="BB135" i="1"/>
  <c r="BI99" i="5"/>
  <c r="BH100" i="5"/>
  <c r="BH102" i="5"/>
  <c r="BB74" i="5"/>
  <c r="BB135" i="5"/>
  <c r="BF105" i="5"/>
  <c r="BF107" i="5"/>
  <c r="BF112" i="5"/>
  <c r="BF114" i="5"/>
  <c r="AL125" i="1"/>
  <c r="AL127" i="1"/>
  <c r="BE104" i="1"/>
  <c r="BE109" i="1"/>
  <c r="BE117" i="1"/>
  <c r="AS85" i="1"/>
  <c r="AS87" i="1"/>
  <c r="BF100" i="1"/>
  <c r="BF102" i="1"/>
  <c r="BG99" i="1"/>
  <c r="BG105" i="5"/>
  <c r="BG107" i="5"/>
  <c r="BG112" i="5"/>
  <c r="BG114" i="5"/>
  <c r="BG59" i="5"/>
  <c r="BF60" i="5"/>
  <c r="BF62" i="5"/>
  <c r="AT84" i="5"/>
  <c r="AT88" i="5"/>
  <c r="AT90" i="5"/>
  <c r="BD65" i="1"/>
  <c r="BD67" i="1"/>
  <c r="BD72" i="1"/>
  <c r="BF60" i="1"/>
  <c r="BF62" i="1"/>
  <c r="BG59" i="1"/>
  <c r="BE64" i="5"/>
  <c r="BE69" i="5"/>
  <c r="BE77" i="5"/>
  <c r="AV81" i="5"/>
  <c r="AU82" i="5"/>
  <c r="BD136" i="1"/>
  <c r="BE64" i="1"/>
  <c r="BE69" i="1"/>
  <c r="BE77" i="1"/>
  <c r="BE65" i="1"/>
  <c r="BE67" i="1"/>
  <c r="BE72" i="1"/>
  <c r="BD74" i="5"/>
  <c r="BD135" i="5"/>
  <c r="BG100" i="1"/>
  <c r="BG102" i="1"/>
  <c r="BH99" i="1"/>
  <c r="BD136" i="5"/>
  <c r="AR124" i="5"/>
  <c r="AR128" i="5"/>
  <c r="AR130" i="5"/>
  <c r="AR125" i="5"/>
  <c r="AR127" i="5"/>
  <c r="AP45" i="5"/>
  <c r="AP47" i="5"/>
  <c r="BC74" i="1"/>
  <c r="BC135" i="1"/>
  <c r="AT121" i="5"/>
  <c r="AS122" i="5"/>
  <c r="BF104" i="1"/>
  <c r="BF109" i="1"/>
  <c r="BF117" i="1"/>
  <c r="AN124" i="1"/>
  <c r="AN128" i="1"/>
  <c r="AN130" i="1"/>
  <c r="AN148" i="1"/>
  <c r="BI100" i="5"/>
  <c r="BI102" i="5"/>
  <c r="BJ99" i="5"/>
  <c r="BJ100" i="5"/>
  <c r="BJ102" i="5"/>
  <c r="AQ44" i="1"/>
  <c r="AQ48" i="1"/>
  <c r="AQ50" i="1"/>
  <c r="AM125" i="1"/>
  <c r="AM127" i="1"/>
  <c r="AP121" i="1"/>
  <c r="AO122" i="1"/>
  <c r="AT85" i="1"/>
  <c r="AT87" i="1"/>
  <c r="BH104" i="5"/>
  <c r="BH109" i="5"/>
  <c r="BH117" i="5"/>
  <c r="AQ44" i="5"/>
  <c r="AQ48" i="5"/>
  <c r="AQ50" i="5"/>
  <c r="AQ148" i="5"/>
  <c r="AS41" i="1"/>
  <c r="AR42" i="1"/>
  <c r="AU85" i="1"/>
  <c r="AU87" i="1"/>
  <c r="AU84" i="1"/>
  <c r="AU88" i="1"/>
  <c r="AU90" i="1"/>
  <c r="BE105" i="1"/>
  <c r="BE107" i="1"/>
  <c r="BE112" i="1"/>
  <c r="BE114" i="1"/>
  <c r="AS41" i="5"/>
  <c r="AR42" i="5"/>
  <c r="AQ125" i="5"/>
  <c r="AQ127" i="5"/>
  <c r="AW81" i="1"/>
  <c r="AV82" i="1"/>
  <c r="AR44" i="5"/>
  <c r="AR48" i="5"/>
  <c r="AR50" i="5"/>
  <c r="AR148" i="5"/>
  <c r="BD74" i="1"/>
  <c r="BD135" i="1"/>
  <c r="AT41" i="5"/>
  <c r="AS42" i="5"/>
  <c r="AQ45" i="5"/>
  <c r="AQ47" i="5"/>
  <c r="AQ45" i="1"/>
  <c r="AQ47" i="1"/>
  <c r="AS125" i="5"/>
  <c r="AS127" i="5"/>
  <c r="AS124" i="5"/>
  <c r="AS128" i="5"/>
  <c r="AS130" i="5"/>
  <c r="AT85" i="5"/>
  <c r="AT87" i="5"/>
  <c r="AU121" i="5"/>
  <c r="AT122" i="5"/>
  <c r="BI99" i="1"/>
  <c r="BH100" i="1"/>
  <c r="BH102" i="1"/>
  <c r="AU85" i="5"/>
  <c r="AU87" i="5"/>
  <c r="AU84" i="5"/>
  <c r="AU88" i="5"/>
  <c r="AU90" i="5"/>
  <c r="BH105" i="5"/>
  <c r="BH107" i="5"/>
  <c r="BH112" i="5"/>
  <c r="BH114" i="5"/>
  <c r="BJ104" i="5"/>
  <c r="BJ109" i="5"/>
  <c r="BJ117" i="5"/>
  <c r="BJ105" i="5"/>
  <c r="BJ107" i="5"/>
  <c r="BJ112" i="5"/>
  <c r="BJ114" i="5"/>
  <c r="BG105" i="1"/>
  <c r="BG107" i="1"/>
  <c r="BG112" i="1"/>
  <c r="BG114" i="1"/>
  <c r="BG104" i="1"/>
  <c r="BG109" i="1"/>
  <c r="BG117" i="1"/>
  <c r="AW81" i="5"/>
  <c r="AV82" i="5"/>
  <c r="BF64" i="5"/>
  <c r="BF69" i="5"/>
  <c r="BF77" i="5"/>
  <c r="BF65" i="5"/>
  <c r="BF67" i="5"/>
  <c r="BF72" i="5"/>
  <c r="BE136" i="5"/>
  <c r="AV84" i="1"/>
  <c r="AV88" i="1"/>
  <c r="AV90" i="1"/>
  <c r="BI105" i="5"/>
  <c r="BI107" i="5"/>
  <c r="BI112" i="5"/>
  <c r="BI114" i="5"/>
  <c r="BI104" i="5"/>
  <c r="BI109" i="5"/>
  <c r="BI117" i="5"/>
  <c r="BH59" i="5"/>
  <c r="BG60" i="5"/>
  <c r="BG62" i="5"/>
  <c r="AX81" i="1"/>
  <c r="AW82" i="1"/>
  <c r="AN125" i="1"/>
  <c r="AN127" i="1"/>
  <c r="BE65" i="5"/>
  <c r="BE67" i="5"/>
  <c r="BE72" i="5"/>
  <c r="AR44" i="1"/>
  <c r="AR48" i="1"/>
  <c r="AR50" i="1"/>
  <c r="AO124" i="1"/>
  <c r="AO128" i="1"/>
  <c r="AO130" i="1"/>
  <c r="AO148" i="1"/>
  <c r="BE74" i="1"/>
  <c r="BE135" i="1"/>
  <c r="BH59" i="1"/>
  <c r="BG60" i="1"/>
  <c r="BG62" i="1"/>
  <c r="AT41" i="1"/>
  <c r="AS42" i="1"/>
  <c r="AQ121" i="1"/>
  <c r="AP122" i="1"/>
  <c r="BF105" i="1"/>
  <c r="BF107" i="1"/>
  <c r="BF112" i="1"/>
  <c r="BF114" i="1"/>
  <c r="BE136" i="1"/>
  <c r="BF65" i="1"/>
  <c r="BF67" i="1"/>
  <c r="BF72" i="1"/>
  <c r="BF64" i="1"/>
  <c r="BF69" i="1"/>
  <c r="BF77" i="1"/>
  <c r="BG64" i="1"/>
  <c r="BG69" i="1"/>
  <c r="BG77" i="1"/>
  <c r="AX81" i="5"/>
  <c r="AW82" i="5"/>
  <c r="BH104" i="1"/>
  <c r="BH109" i="1"/>
  <c r="BH117" i="1"/>
  <c r="BI59" i="1"/>
  <c r="BH60" i="1"/>
  <c r="BH62" i="1"/>
  <c r="BE74" i="5"/>
  <c r="BE135" i="5"/>
  <c r="AV85" i="1"/>
  <c r="AV87" i="1"/>
  <c r="BJ99" i="1"/>
  <c r="BI100" i="1"/>
  <c r="BI102" i="1"/>
  <c r="AT124" i="5"/>
  <c r="AT128" i="5"/>
  <c r="AT130" i="5"/>
  <c r="AT125" i="5"/>
  <c r="AT127" i="5"/>
  <c r="AS44" i="5"/>
  <c r="AS48" i="5"/>
  <c r="AS50" i="5"/>
  <c r="AS148" i="5"/>
  <c r="AS45" i="5"/>
  <c r="AS47" i="5"/>
  <c r="AW85" i="1"/>
  <c r="AW87" i="1"/>
  <c r="AW84" i="1"/>
  <c r="AW88" i="1"/>
  <c r="AW90" i="1"/>
  <c r="AV121" i="5"/>
  <c r="AU122" i="5"/>
  <c r="BF74" i="5"/>
  <c r="BF135" i="5"/>
  <c r="BF74" i="1"/>
  <c r="BF135" i="1"/>
  <c r="AU41" i="5"/>
  <c r="AT42" i="5"/>
  <c r="AP124" i="1"/>
  <c r="AP128" i="1"/>
  <c r="AP130" i="1"/>
  <c r="AP148" i="1"/>
  <c r="AP125" i="1"/>
  <c r="AP127" i="1"/>
  <c r="AY81" i="1"/>
  <c r="AX82" i="1"/>
  <c r="AR121" i="1"/>
  <c r="AQ122" i="1"/>
  <c r="BG64" i="5"/>
  <c r="BG69" i="5"/>
  <c r="BG77" i="5"/>
  <c r="AS44" i="1"/>
  <c r="AS48" i="1"/>
  <c r="AS50" i="1"/>
  <c r="AS45" i="1"/>
  <c r="AS47" i="1"/>
  <c r="AO125" i="1"/>
  <c r="AO127" i="1"/>
  <c r="BI59" i="5"/>
  <c r="BH60" i="5"/>
  <c r="BH62" i="5"/>
  <c r="BF136" i="5"/>
  <c r="AR45" i="5"/>
  <c r="AR47" i="5"/>
  <c r="BF136" i="1"/>
  <c r="AU41" i="1"/>
  <c r="AT42" i="1"/>
  <c r="AR45" i="1"/>
  <c r="AR47" i="1"/>
  <c r="AV84" i="5"/>
  <c r="AV88" i="5"/>
  <c r="AV90" i="5"/>
  <c r="AV85" i="5"/>
  <c r="AV87" i="5"/>
  <c r="BJ59" i="1"/>
  <c r="BI60" i="1"/>
  <c r="BI62" i="1"/>
  <c r="AU124" i="5"/>
  <c r="AU128" i="5"/>
  <c r="AU130" i="5"/>
  <c r="AU125" i="5"/>
  <c r="AU127" i="5"/>
  <c r="AT44" i="1"/>
  <c r="AT48" i="1"/>
  <c r="AT50" i="1"/>
  <c r="AW121" i="5"/>
  <c r="AV122" i="5"/>
  <c r="BI104" i="1"/>
  <c r="BI109" i="1"/>
  <c r="BI117" i="1"/>
  <c r="BI105" i="1"/>
  <c r="BI107" i="1"/>
  <c r="BI112" i="1"/>
  <c r="BI114" i="1"/>
  <c r="BH105" i="1"/>
  <c r="BH107" i="1"/>
  <c r="BH112" i="1"/>
  <c r="BH114" i="1"/>
  <c r="AX85" i="1"/>
  <c r="AX87" i="1"/>
  <c r="AX84" i="1"/>
  <c r="AX88" i="1"/>
  <c r="AX90" i="1"/>
  <c r="AZ81" i="1"/>
  <c r="AY82" i="1"/>
  <c r="BG65" i="5"/>
  <c r="BG67" i="5"/>
  <c r="BG72" i="5"/>
  <c r="AT44" i="5"/>
  <c r="AT48" i="5"/>
  <c r="AT50" i="5"/>
  <c r="AT148" i="5"/>
  <c r="AT45" i="5"/>
  <c r="AT47" i="5"/>
  <c r="BK99" i="1"/>
  <c r="BK100" i="1"/>
  <c r="BK102" i="1"/>
  <c r="BJ100" i="1"/>
  <c r="BJ102" i="1"/>
  <c r="AW84" i="5"/>
  <c r="AW88" i="5"/>
  <c r="AW90" i="5"/>
  <c r="AW85" i="5"/>
  <c r="AW87" i="5"/>
  <c r="BH65" i="5"/>
  <c r="BH67" i="5"/>
  <c r="BH72" i="5"/>
  <c r="BH64" i="5"/>
  <c r="BH69" i="5"/>
  <c r="BH77" i="5"/>
  <c r="AV41" i="1"/>
  <c r="AU42" i="1"/>
  <c r="BG136" i="5"/>
  <c r="AY81" i="5"/>
  <c r="AX82" i="5"/>
  <c r="BI60" i="5"/>
  <c r="BI62" i="5"/>
  <c r="BJ59" i="5"/>
  <c r="BJ60" i="5"/>
  <c r="BJ62" i="5"/>
  <c r="AV41" i="5"/>
  <c r="AU42" i="5"/>
  <c r="AQ124" i="1"/>
  <c r="AQ128" i="1"/>
  <c r="AQ130" i="1"/>
  <c r="AQ148" i="1"/>
  <c r="BG65" i="1"/>
  <c r="BG67" i="1"/>
  <c r="BG72" i="1"/>
  <c r="AS121" i="1"/>
  <c r="AR122" i="1"/>
  <c r="BG136" i="1"/>
  <c r="BH64" i="1"/>
  <c r="BH69" i="1"/>
  <c r="BH77" i="1"/>
  <c r="BH65" i="1"/>
  <c r="BH67" i="1"/>
  <c r="BH72" i="1"/>
  <c r="AX84" i="5"/>
  <c r="AX88" i="5"/>
  <c r="AX90" i="5"/>
  <c r="BG74" i="1"/>
  <c r="BG135" i="1"/>
  <c r="AZ81" i="5"/>
  <c r="AY82" i="5"/>
  <c r="AT45" i="1"/>
  <c r="AT47" i="1"/>
  <c r="AT121" i="1"/>
  <c r="AS122" i="1"/>
  <c r="AQ125" i="1"/>
  <c r="AQ127" i="1"/>
  <c r="BK104" i="1"/>
  <c r="BK109" i="1"/>
  <c r="BK117" i="1"/>
  <c r="BK105" i="1"/>
  <c r="BK107" i="1"/>
  <c r="BK112" i="1"/>
  <c r="BK114" i="1"/>
  <c r="BA81" i="1"/>
  <c r="AZ82" i="1"/>
  <c r="BH136" i="1"/>
  <c r="AU44" i="5"/>
  <c r="AU48" i="5"/>
  <c r="AU50" i="5"/>
  <c r="AU148" i="5"/>
  <c r="AU45" i="5"/>
  <c r="AU47" i="5"/>
  <c r="AU44" i="1"/>
  <c r="AU48" i="1"/>
  <c r="AU50" i="1"/>
  <c r="BJ104" i="1"/>
  <c r="BJ109" i="1"/>
  <c r="BJ117" i="1"/>
  <c r="BJ105" i="1"/>
  <c r="BJ107" i="1"/>
  <c r="BJ112" i="1"/>
  <c r="BJ114" i="1"/>
  <c r="AW41" i="5"/>
  <c r="AV42" i="5"/>
  <c r="BI64" i="1"/>
  <c r="BI69" i="1"/>
  <c r="BI77" i="1"/>
  <c r="AW41" i="1"/>
  <c r="AV42" i="1"/>
  <c r="BJ64" i="5"/>
  <c r="BJ69" i="5"/>
  <c r="BJ77" i="5"/>
  <c r="BH136" i="5"/>
  <c r="BG74" i="5"/>
  <c r="BG135" i="5"/>
  <c r="AV124" i="5"/>
  <c r="AV128" i="5"/>
  <c r="AV130" i="5"/>
  <c r="BJ60" i="1"/>
  <c r="BJ62" i="1"/>
  <c r="BK59" i="1"/>
  <c r="BK60" i="1"/>
  <c r="BK62" i="1"/>
  <c r="BH74" i="1"/>
  <c r="BH135" i="1"/>
  <c r="AR124" i="1"/>
  <c r="AR128" i="1"/>
  <c r="AR130" i="1"/>
  <c r="AR148" i="1"/>
  <c r="AR125" i="1"/>
  <c r="AR127" i="1"/>
  <c r="BI64" i="5"/>
  <c r="BI69" i="5"/>
  <c r="BI77" i="5"/>
  <c r="BH74" i="5"/>
  <c r="BH135" i="5"/>
  <c r="AY84" i="1"/>
  <c r="AY88" i="1"/>
  <c r="AY90" i="1"/>
  <c r="AX121" i="5"/>
  <c r="AW122" i="5"/>
  <c r="BJ136" i="5"/>
  <c r="AZ84" i="1"/>
  <c r="AZ88" i="1"/>
  <c r="AZ90" i="1"/>
  <c r="BJ64" i="1"/>
  <c r="BJ69" i="1"/>
  <c r="BJ77" i="1"/>
  <c r="BJ65" i="5"/>
  <c r="BJ67" i="5"/>
  <c r="BJ72" i="5"/>
  <c r="BB81" i="1"/>
  <c r="BA82" i="1"/>
  <c r="AY84" i="5"/>
  <c r="AY88" i="5"/>
  <c r="AY90" i="5"/>
  <c r="AY85" i="5"/>
  <c r="AY87" i="5"/>
  <c r="AX41" i="1"/>
  <c r="AW42" i="1"/>
  <c r="AU45" i="1"/>
  <c r="AU47" i="1"/>
  <c r="BK64" i="1"/>
  <c r="BK69" i="1"/>
  <c r="BK77" i="1"/>
  <c r="BK65" i="1"/>
  <c r="BK67" i="1"/>
  <c r="BK72" i="1"/>
  <c r="BI136" i="5"/>
  <c r="AV44" i="1"/>
  <c r="AV48" i="1"/>
  <c r="AV50" i="1"/>
  <c r="BA81" i="5"/>
  <c r="AZ82" i="5"/>
  <c r="AW124" i="5"/>
  <c r="AW128" i="5"/>
  <c r="AW130" i="5"/>
  <c r="BI136" i="1"/>
  <c r="AX41" i="5"/>
  <c r="AW42" i="5"/>
  <c r="AV125" i="5"/>
  <c r="AV127" i="5"/>
  <c r="AY121" i="5"/>
  <c r="AX122" i="5"/>
  <c r="AS125" i="1"/>
  <c r="AS127" i="1"/>
  <c r="AS124" i="1"/>
  <c r="AS128" i="1"/>
  <c r="AS130" i="1"/>
  <c r="AS148" i="1"/>
  <c r="BI65" i="5"/>
  <c r="BI67" i="5"/>
  <c r="BI72" i="5"/>
  <c r="BI65" i="1"/>
  <c r="BI67" i="1"/>
  <c r="BI72" i="1"/>
  <c r="AY85" i="1"/>
  <c r="AY87" i="1"/>
  <c r="AV45" i="5"/>
  <c r="AV47" i="5"/>
  <c r="AV44" i="5"/>
  <c r="AV48" i="5"/>
  <c r="AV50" i="5"/>
  <c r="AV148" i="5"/>
  <c r="AU121" i="1"/>
  <c r="AT122" i="1"/>
  <c r="AX85" i="5"/>
  <c r="AX87" i="5"/>
  <c r="AV121" i="1"/>
  <c r="AU122" i="1"/>
  <c r="AZ121" i="5"/>
  <c r="AY122" i="5"/>
  <c r="AW125" i="5"/>
  <c r="AW127" i="5"/>
  <c r="BK136" i="1"/>
  <c r="BJ74" i="5"/>
  <c r="BJ135" i="5"/>
  <c r="BJ136" i="1"/>
  <c r="AX124" i="5"/>
  <c r="AX128" i="5"/>
  <c r="AX130" i="5"/>
  <c r="BC81" i="1"/>
  <c r="BB82" i="1"/>
  <c r="BB81" i="5"/>
  <c r="BA82" i="5"/>
  <c r="AW44" i="1"/>
  <c r="AW48" i="1"/>
  <c r="AW50" i="1"/>
  <c r="BJ65" i="1"/>
  <c r="BJ67" i="1"/>
  <c r="BJ72" i="1"/>
  <c r="AT124" i="1"/>
  <c r="AT128" i="1"/>
  <c r="AT130" i="1"/>
  <c r="AT148" i="1"/>
  <c r="AX42" i="1"/>
  <c r="AY41" i="1"/>
  <c r="AZ84" i="5"/>
  <c r="AZ88" i="5"/>
  <c r="AZ90" i="5"/>
  <c r="BI74" i="1"/>
  <c r="BI135" i="1"/>
  <c r="AW44" i="5"/>
  <c r="AW48" i="5"/>
  <c r="AW50" i="5"/>
  <c r="AW148" i="5"/>
  <c r="AW45" i="5"/>
  <c r="AW47" i="5"/>
  <c r="BI74" i="5"/>
  <c r="BI135" i="5"/>
  <c r="AY41" i="5"/>
  <c r="AX42" i="5"/>
  <c r="AV45" i="1"/>
  <c r="AV47" i="1"/>
  <c r="AZ85" i="1"/>
  <c r="AZ87" i="1"/>
  <c r="BK74" i="1"/>
  <c r="BK135" i="1"/>
  <c r="H139" i="5"/>
  <c r="H142" i="5"/>
  <c r="D144" i="5"/>
  <c r="BA84" i="1"/>
  <c r="BA88" i="1"/>
  <c r="BA90" i="1"/>
  <c r="AX44" i="1"/>
  <c r="AX48" i="1"/>
  <c r="AX50" i="1"/>
  <c r="BB84" i="1"/>
  <c r="BB88" i="1"/>
  <c r="BB90" i="1"/>
  <c r="BB85" i="1"/>
  <c r="BB87" i="1"/>
  <c r="AT125" i="1"/>
  <c r="AT127" i="1"/>
  <c r="BD81" i="1"/>
  <c r="BC82" i="1"/>
  <c r="H139" i="1"/>
  <c r="H142" i="1"/>
  <c r="D144" i="1"/>
  <c r="BC81" i="5"/>
  <c r="BB82" i="5"/>
  <c r="AX125" i="5"/>
  <c r="AX127" i="5"/>
  <c r="AY124" i="5"/>
  <c r="AY128" i="5"/>
  <c r="AY130" i="5"/>
  <c r="AX44" i="5"/>
  <c r="AX48" i="5"/>
  <c r="AX50" i="5"/>
  <c r="AX148" i="5"/>
  <c r="BA121" i="5"/>
  <c r="AZ122" i="5"/>
  <c r="BJ74" i="1"/>
  <c r="BJ135" i="1"/>
  <c r="BA85" i="1"/>
  <c r="BA87" i="1"/>
  <c r="AZ41" i="5"/>
  <c r="AY42" i="5"/>
  <c r="AZ85" i="5"/>
  <c r="AZ87" i="5"/>
  <c r="AW45" i="1"/>
  <c r="AW47" i="1"/>
  <c r="AU125" i="1"/>
  <c r="AU127" i="1"/>
  <c r="AU124" i="1"/>
  <c r="AU128" i="1"/>
  <c r="AU130" i="1"/>
  <c r="AU148" i="1"/>
  <c r="AZ41" i="1"/>
  <c r="AY42" i="1"/>
  <c r="BA84" i="5"/>
  <c r="BA88" i="5"/>
  <c r="BA90" i="5"/>
  <c r="BA85" i="5"/>
  <c r="BA87" i="5"/>
  <c r="AW121" i="1"/>
  <c r="AV122" i="1"/>
  <c r="BB121" i="5"/>
  <c r="BA122" i="5"/>
  <c r="BC84" i="1"/>
  <c r="BC88" i="1"/>
  <c r="BC90" i="1"/>
  <c r="AY44" i="5"/>
  <c r="AY48" i="5"/>
  <c r="AY50" i="5"/>
  <c r="AY148" i="5"/>
  <c r="G151" i="5"/>
  <c r="G154" i="5"/>
  <c r="AY45" i="5"/>
  <c r="AY47" i="5"/>
  <c r="BA41" i="5"/>
  <c r="AZ42" i="5"/>
  <c r="AX45" i="5"/>
  <c r="AX47" i="5"/>
  <c r="BE81" i="1"/>
  <c r="BD82" i="1"/>
  <c r="AX121" i="1"/>
  <c r="AW122" i="1"/>
  <c r="AY45" i="1"/>
  <c r="AY47" i="1"/>
  <c r="AY44" i="1"/>
  <c r="AY48" i="1"/>
  <c r="AY50" i="1"/>
  <c r="AY125" i="5"/>
  <c r="AY127" i="5"/>
  <c r="BA41" i="1"/>
  <c r="AZ42" i="1"/>
  <c r="BB84" i="5"/>
  <c r="BB88" i="5"/>
  <c r="BB90" i="5"/>
  <c r="AV124" i="1"/>
  <c r="AV128" i="1"/>
  <c r="AV130" i="1"/>
  <c r="AV148" i="1"/>
  <c r="AV125" i="1"/>
  <c r="AV127" i="1"/>
  <c r="AZ124" i="5"/>
  <c r="AZ128" i="5"/>
  <c r="AZ130" i="5"/>
  <c r="AZ125" i="5"/>
  <c r="AZ127" i="5"/>
  <c r="BD81" i="5"/>
  <c r="BC82" i="5"/>
  <c r="AX45" i="1"/>
  <c r="AX47" i="1"/>
  <c r="BB41" i="5"/>
  <c r="BA42" i="5"/>
  <c r="BB41" i="1"/>
  <c r="BA42" i="1"/>
  <c r="AZ45" i="5"/>
  <c r="AZ47" i="5"/>
  <c r="AZ44" i="5"/>
  <c r="AZ48" i="5"/>
  <c r="AZ50" i="5"/>
  <c r="AZ148" i="5"/>
  <c r="BC85" i="1"/>
  <c r="BC87" i="1"/>
  <c r="AW124" i="1"/>
  <c r="AW128" i="1"/>
  <c r="AW130" i="1"/>
  <c r="AW148" i="1"/>
  <c r="BB85" i="5"/>
  <c r="BB87" i="5"/>
  <c r="AY121" i="1"/>
  <c r="AX122" i="1"/>
  <c r="BC84" i="5"/>
  <c r="BC88" i="5"/>
  <c r="BC90" i="5"/>
  <c r="BC85" i="5"/>
  <c r="BC87" i="5"/>
  <c r="BD84" i="1"/>
  <c r="BD88" i="1"/>
  <c r="BD90" i="1"/>
  <c r="BD85" i="1"/>
  <c r="BD87" i="1"/>
  <c r="BE81" i="5"/>
  <c r="BD82" i="5"/>
  <c r="AZ44" i="1"/>
  <c r="AZ48" i="1"/>
  <c r="AZ50" i="1"/>
  <c r="AZ45" i="1"/>
  <c r="AZ47" i="1"/>
  <c r="BF81" i="1"/>
  <c r="BE82" i="1"/>
  <c r="BA124" i="5"/>
  <c r="BA128" i="5"/>
  <c r="BA130" i="5"/>
  <c r="BC121" i="5"/>
  <c r="BB122" i="5"/>
  <c r="BG81" i="1"/>
  <c r="BF82" i="1"/>
  <c r="AX125" i="1"/>
  <c r="AX127" i="1"/>
  <c r="AX124" i="1"/>
  <c r="AX128" i="1"/>
  <c r="AX130" i="1"/>
  <c r="AX148" i="1"/>
  <c r="BA45" i="1"/>
  <c r="BA47" i="1"/>
  <c r="BA44" i="1"/>
  <c r="BA48" i="1"/>
  <c r="BA50" i="1"/>
  <c r="BE84" i="1"/>
  <c r="BE88" i="1"/>
  <c r="BE90" i="1"/>
  <c r="BA125" i="5"/>
  <c r="BA127" i="5"/>
  <c r="BB124" i="5"/>
  <c r="BB128" i="5"/>
  <c r="BB130" i="5"/>
  <c r="BB125" i="5"/>
  <c r="BB127" i="5"/>
  <c r="BA44" i="5"/>
  <c r="BA48" i="5"/>
  <c r="BA50" i="5"/>
  <c r="BA148" i="5"/>
  <c r="AY122" i="1"/>
  <c r="AZ121" i="1"/>
  <c r="BC41" i="1"/>
  <c r="BB42" i="1"/>
  <c r="BD84" i="5"/>
  <c r="BD88" i="5"/>
  <c r="BD90" i="5"/>
  <c r="BD121" i="5"/>
  <c r="BC122" i="5"/>
  <c r="BF81" i="5"/>
  <c r="BE82" i="5"/>
  <c r="AW125" i="1"/>
  <c r="AW127" i="1"/>
  <c r="BC41" i="5"/>
  <c r="BB42" i="5"/>
  <c r="BE84" i="5"/>
  <c r="BE88" i="5"/>
  <c r="BE90" i="5"/>
  <c r="BC124" i="5"/>
  <c r="BC128" i="5"/>
  <c r="BC130" i="5"/>
  <c r="BG81" i="5"/>
  <c r="BF82" i="5"/>
  <c r="BE85" i="1"/>
  <c r="BE87" i="1"/>
  <c r="BA45" i="5"/>
  <c r="BA47" i="5"/>
  <c r="AY124" i="1"/>
  <c r="AY128" i="1"/>
  <c r="AY130" i="1"/>
  <c r="AY148" i="1"/>
  <c r="G151" i="1"/>
  <c r="G154" i="1"/>
  <c r="AY125" i="1"/>
  <c r="AY127" i="1"/>
  <c r="BD85" i="5"/>
  <c r="BD87" i="5"/>
  <c r="BE121" i="5"/>
  <c r="BD122" i="5"/>
  <c r="BB44" i="1"/>
  <c r="BB48" i="1"/>
  <c r="BB50" i="1"/>
  <c r="BB45" i="1"/>
  <c r="BB47" i="1"/>
  <c r="BF85" i="1"/>
  <c r="BF87" i="1"/>
  <c r="BF84" i="1"/>
  <c r="BF88" i="1"/>
  <c r="BF90" i="1"/>
  <c r="BA121" i="1"/>
  <c r="AZ122" i="1"/>
  <c r="BB44" i="5"/>
  <c r="BB48" i="5"/>
  <c r="BB50" i="5"/>
  <c r="BB148" i="5"/>
  <c r="BD41" i="5"/>
  <c r="BC42" i="5"/>
  <c r="BD41" i="1"/>
  <c r="BC42" i="1"/>
  <c r="BH81" i="1"/>
  <c r="BG82" i="1"/>
  <c r="BE41" i="5"/>
  <c r="BD42" i="5"/>
  <c r="BF84" i="5"/>
  <c r="BF88" i="5"/>
  <c r="BF90" i="5"/>
  <c r="BF85" i="5"/>
  <c r="BF87" i="5"/>
  <c r="BB45" i="5"/>
  <c r="BB47" i="5"/>
  <c r="BD124" i="5"/>
  <c r="BD128" i="5"/>
  <c r="BD130" i="5"/>
  <c r="BH81" i="5"/>
  <c r="BG82" i="5"/>
  <c r="BF121" i="5"/>
  <c r="BE122" i="5"/>
  <c r="BG84" i="1"/>
  <c r="BG88" i="1"/>
  <c r="BG90" i="1"/>
  <c r="AZ125" i="1"/>
  <c r="AZ127" i="1"/>
  <c r="AZ124" i="1"/>
  <c r="AZ128" i="1"/>
  <c r="AZ130" i="1"/>
  <c r="AZ148" i="1"/>
  <c r="BC125" i="5"/>
  <c r="BC127" i="5"/>
  <c r="BI81" i="1"/>
  <c r="BH82" i="1"/>
  <c r="BB121" i="1"/>
  <c r="BA122" i="1"/>
  <c r="BC44" i="1"/>
  <c r="BC48" i="1"/>
  <c r="BC50" i="1"/>
  <c r="BE85" i="5"/>
  <c r="BE87" i="5"/>
  <c r="BE41" i="1"/>
  <c r="BD42" i="1"/>
  <c r="BC45" i="5"/>
  <c r="BC47" i="5"/>
  <c r="BC44" i="5"/>
  <c r="BC48" i="5"/>
  <c r="BC50" i="5"/>
  <c r="BC148" i="5"/>
  <c r="BC45" i="1"/>
  <c r="BC47" i="1"/>
  <c r="BG85" i="1"/>
  <c r="BG87" i="1"/>
  <c r="BA124" i="1"/>
  <c r="BA128" i="1"/>
  <c r="BA130" i="1"/>
  <c r="BA148" i="1"/>
  <c r="BA125" i="1"/>
  <c r="BA127" i="1"/>
  <c r="BC121" i="1"/>
  <c r="BB122" i="1"/>
  <c r="BE124" i="5"/>
  <c r="BE128" i="5"/>
  <c r="BE130" i="5"/>
  <c r="BE125" i="5"/>
  <c r="BE127" i="5"/>
  <c r="BH84" i="1"/>
  <c r="BH88" i="1"/>
  <c r="BH90" i="1"/>
  <c r="BH85" i="1"/>
  <c r="BH87" i="1"/>
  <c r="BG121" i="5"/>
  <c r="BF122" i="5"/>
  <c r="BD44" i="1"/>
  <c r="BD48" i="1"/>
  <c r="BD50" i="1"/>
  <c r="BJ81" i="1"/>
  <c r="BI82" i="1"/>
  <c r="BG84" i="5"/>
  <c r="BG88" i="5"/>
  <c r="BG90" i="5"/>
  <c r="BD45" i="5"/>
  <c r="BD47" i="5"/>
  <c r="BD44" i="5"/>
  <c r="BD48" i="5"/>
  <c r="BD50" i="5"/>
  <c r="BD148" i="5"/>
  <c r="BF41" i="1"/>
  <c r="BE42" i="1"/>
  <c r="BI81" i="5"/>
  <c r="BH82" i="5"/>
  <c r="BF41" i="5"/>
  <c r="BE42" i="5"/>
  <c r="BD125" i="5"/>
  <c r="BD127" i="5"/>
  <c r="BK81" i="1"/>
  <c r="BK82" i="1"/>
  <c r="BJ82" i="1"/>
  <c r="BE44" i="1"/>
  <c r="BE48" i="1"/>
  <c r="BE50" i="1"/>
  <c r="BE45" i="1"/>
  <c r="BE47" i="1"/>
  <c r="BD45" i="1"/>
  <c r="BD47" i="1"/>
  <c r="BF125" i="5"/>
  <c r="BF127" i="5"/>
  <c r="BF124" i="5"/>
  <c r="BF128" i="5"/>
  <c r="BF130" i="5"/>
  <c r="BD121" i="1"/>
  <c r="BC122" i="1"/>
  <c r="BH121" i="5"/>
  <c r="BG122" i="5"/>
  <c r="BG41" i="1"/>
  <c r="BF42" i="1"/>
  <c r="BB124" i="1"/>
  <c r="BB128" i="1"/>
  <c r="BB130" i="1"/>
  <c r="BB148" i="1"/>
  <c r="BB125" i="1"/>
  <c r="BB127" i="1"/>
  <c r="BJ81" i="5"/>
  <c r="BJ82" i="5"/>
  <c r="BI82" i="5"/>
  <c r="BE44" i="5"/>
  <c r="BE48" i="5"/>
  <c r="BE50" i="5"/>
  <c r="BE148" i="5"/>
  <c r="BE45" i="5"/>
  <c r="BE47" i="5"/>
  <c r="BG41" i="5"/>
  <c r="BF42" i="5"/>
  <c r="BG85" i="5"/>
  <c r="BG87" i="5"/>
  <c r="BH85" i="5"/>
  <c r="BH87" i="5"/>
  <c r="BH84" i="5"/>
  <c r="BH88" i="5"/>
  <c r="BH90" i="5"/>
  <c r="BI84" i="1"/>
  <c r="BI88" i="1"/>
  <c r="BI90" i="1"/>
  <c r="BI85" i="1"/>
  <c r="BI87" i="1"/>
  <c r="BH41" i="5"/>
  <c r="BG42" i="5"/>
  <c r="BH41" i="1"/>
  <c r="BG42" i="1"/>
  <c r="BE121" i="1"/>
  <c r="BD122" i="1"/>
  <c r="BG125" i="5"/>
  <c r="BG127" i="5"/>
  <c r="BG124" i="5"/>
  <c r="BG128" i="5"/>
  <c r="BG130" i="5"/>
  <c r="BI121" i="5"/>
  <c r="BH122" i="5"/>
  <c r="BI84" i="5"/>
  <c r="BI88" i="5"/>
  <c r="BI90" i="5"/>
  <c r="BI85" i="5"/>
  <c r="BI87" i="5"/>
  <c r="BJ84" i="1"/>
  <c r="BJ88" i="1"/>
  <c r="BJ90" i="1"/>
  <c r="BF44" i="5"/>
  <c r="BF48" i="5"/>
  <c r="BF50" i="5"/>
  <c r="BF148" i="5"/>
  <c r="BF44" i="1"/>
  <c r="BF48" i="1"/>
  <c r="BF50" i="1"/>
  <c r="BF45" i="1"/>
  <c r="BF47" i="1"/>
  <c r="BJ84" i="5"/>
  <c r="BJ88" i="5"/>
  <c r="BJ90" i="5"/>
  <c r="BC124" i="1"/>
  <c r="BC128" i="1"/>
  <c r="BC130" i="1"/>
  <c r="BC148" i="1"/>
  <c r="BK84" i="1"/>
  <c r="BK88" i="1"/>
  <c r="BK90" i="1"/>
  <c r="BC125" i="1"/>
  <c r="BC127" i="1"/>
  <c r="BJ85" i="1"/>
  <c r="BJ87" i="1"/>
  <c r="BD124" i="1"/>
  <c r="BD128" i="1"/>
  <c r="BD130" i="1"/>
  <c r="BD148" i="1"/>
  <c r="BD125" i="1"/>
  <c r="BD127" i="1"/>
  <c r="BG44" i="1"/>
  <c r="BG48" i="1"/>
  <c r="BG50" i="1"/>
  <c r="BG45" i="1"/>
  <c r="BG47" i="1"/>
  <c r="BH125" i="5"/>
  <c r="BH127" i="5"/>
  <c r="BH124" i="5"/>
  <c r="BH128" i="5"/>
  <c r="BH130" i="5"/>
  <c r="BI41" i="1"/>
  <c r="BH42" i="1"/>
  <c r="BJ121" i="5"/>
  <c r="BJ122" i="5"/>
  <c r="BI122" i="5"/>
  <c r="BG44" i="5"/>
  <c r="BG48" i="5"/>
  <c r="BG50" i="5"/>
  <c r="BG148" i="5"/>
  <c r="BI41" i="5"/>
  <c r="BH42" i="5"/>
  <c r="BF121" i="1"/>
  <c r="BE122" i="1"/>
  <c r="BJ85" i="5"/>
  <c r="BJ87" i="5"/>
  <c r="BK85" i="1"/>
  <c r="BK87" i="1"/>
  <c r="BF45" i="5"/>
  <c r="BF47" i="5"/>
  <c r="BG45" i="5"/>
  <c r="BG47" i="5"/>
  <c r="BJ124" i="5"/>
  <c r="BJ128" i="5"/>
  <c r="BJ130" i="5"/>
  <c r="BJ125" i="5"/>
  <c r="BJ127" i="5"/>
  <c r="BH44" i="1"/>
  <c r="BH48" i="1"/>
  <c r="BH50" i="1"/>
  <c r="BH44" i="5"/>
  <c r="BH48" i="5"/>
  <c r="BH50" i="5"/>
  <c r="BH148" i="5"/>
  <c r="BJ41" i="1"/>
  <c r="BI42" i="1"/>
  <c r="BI124" i="5"/>
  <c r="BI128" i="5"/>
  <c r="BI130" i="5"/>
  <c r="BI125" i="5"/>
  <c r="BI127" i="5"/>
  <c r="BE124" i="1"/>
  <c r="BE128" i="1"/>
  <c r="BE130" i="1"/>
  <c r="BE148" i="1"/>
  <c r="BG121" i="1"/>
  <c r="BF122" i="1"/>
  <c r="BJ41" i="5"/>
  <c r="BJ42" i="5"/>
  <c r="BI42" i="5"/>
  <c r="BF124" i="1"/>
  <c r="BF128" i="1"/>
  <c r="BF130" i="1"/>
  <c r="BF148" i="1"/>
  <c r="BF125" i="1"/>
  <c r="BF127" i="1"/>
  <c r="BH121" i="1"/>
  <c r="BG122" i="1"/>
  <c r="BH45" i="5"/>
  <c r="BH47" i="5"/>
  <c r="BE125" i="1"/>
  <c r="BE127" i="1"/>
  <c r="BH45" i="1"/>
  <c r="BH47" i="1"/>
  <c r="BI44" i="5"/>
  <c r="BI48" i="5"/>
  <c r="BI50" i="5"/>
  <c r="BI148" i="5"/>
  <c r="BI44" i="1"/>
  <c r="BI48" i="1"/>
  <c r="BI50" i="1"/>
  <c r="BJ44" i="5"/>
  <c r="BJ48" i="5"/>
  <c r="BJ50" i="5"/>
  <c r="BJ148" i="5"/>
  <c r="H151" i="5"/>
  <c r="H154" i="5"/>
  <c r="D156" i="5"/>
  <c r="BK41" i="1"/>
  <c r="BK42" i="1"/>
  <c r="BJ42" i="1"/>
  <c r="BK44" i="1"/>
  <c r="BK48" i="1"/>
  <c r="BK50" i="1"/>
  <c r="BG124" i="1"/>
  <c r="BG128" i="1"/>
  <c r="BG130" i="1"/>
  <c r="BG148" i="1"/>
  <c r="BG125" i="1"/>
  <c r="BG127" i="1"/>
  <c r="BI121" i="1"/>
  <c r="BH122" i="1"/>
  <c r="BJ44" i="1"/>
  <c r="BJ48" i="1"/>
  <c r="BJ50" i="1"/>
  <c r="BJ45" i="5"/>
  <c r="BJ47" i="5"/>
  <c r="BI45" i="1"/>
  <c r="BI47" i="1"/>
  <c r="BI45" i="5"/>
  <c r="BI47" i="5"/>
  <c r="BJ45" i="1"/>
  <c r="BJ47" i="1"/>
  <c r="BH125" i="1"/>
  <c r="BH127" i="1"/>
  <c r="BH124" i="1"/>
  <c r="BH128" i="1"/>
  <c r="BH130" i="1"/>
  <c r="BH148" i="1"/>
  <c r="BJ121" i="1"/>
  <c r="BI122" i="1"/>
  <c r="BK45" i="1"/>
  <c r="BK47" i="1"/>
  <c r="BJ122" i="1"/>
  <c r="BK121" i="1"/>
  <c r="BK122" i="1"/>
  <c r="BI124" i="1"/>
  <c r="BI128" i="1"/>
  <c r="BI130" i="1"/>
  <c r="BI148" i="1"/>
  <c r="BI125" i="1"/>
  <c r="BI127" i="1"/>
  <c r="BK124" i="1"/>
  <c r="BK128" i="1"/>
  <c r="BK130" i="1"/>
  <c r="BK148" i="1"/>
  <c r="BJ124" i="1"/>
  <c r="BJ128" i="1"/>
  <c r="BJ130" i="1"/>
  <c r="BJ148" i="1"/>
  <c r="BJ125" i="1"/>
  <c r="BJ127" i="1"/>
  <c r="H151" i="1"/>
  <c r="H154" i="1"/>
  <c r="D156" i="1"/>
  <c r="BK125" i="1"/>
  <c r="BK127" i="1"/>
  <c r="V26" i="6" l="1"/>
  <c r="AD27" i="6" s="1"/>
  <c r="AB49" i="6"/>
  <c r="AE26" i="6"/>
  <c r="V7" i="6"/>
  <c r="B10" i="6"/>
  <c r="AB51" i="6"/>
  <c r="D7" i="6"/>
  <c r="D6" i="6"/>
  <c r="AA6" i="6"/>
  <c r="AI5" i="6" s="1"/>
  <c r="L7" i="6"/>
  <c r="B31" i="6"/>
  <c r="B32" i="6" s="1"/>
  <c r="B33" i="6" s="1"/>
  <c r="AE50" i="6"/>
  <c r="L6" i="6"/>
  <c r="W5" i="6"/>
  <c r="D9" i="6"/>
  <c r="D10" i="6" s="1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CV10" i="7"/>
  <c r="AB47" i="6"/>
  <c r="AC29" i="6"/>
  <c r="Z8" i="6"/>
  <c r="AE27" i="6"/>
  <c r="AE30" i="6"/>
  <c r="U6" i="6"/>
  <c r="AC7" i="6" s="1"/>
  <c r="Z10" i="6"/>
  <c r="N27" i="6"/>
  <c r="U29" i="6"/>
  <c r="V29" i="6" s="1"/>
  <c r="AB28" i="6"/>
  <c r="AE48" i="6"/>
  <c r="AB50" i="6"/>
  <c r="W6" i="6"/>
  <c r="AE47" i="6"/>
  <c r="O8" i="6"/>
  <c r="M49" i="6"/>
  <c r="N49" i="6" s="1"/>
  <c r="N8" i="6" s="1"/>
  <c r="AB26" i="6"/>
  <c r="G7" i="6"/>
  <c r="W7" i="6"/>
  <c r="CV9" i="7"/>
  <c r="CV8" i="7"/>
  <c r="AR9" i="7"/>
  <c r="AR10" i="7"/>
  <c r="AS3" i="7"/>
  <c r="AS11" i="7" s="1"/>
  <c r="L5" i="6"/>
  <c r="L8" i="6"/>
  <c r="T9" i="6"/>
  <c r="T10" i="6" s="1"/>
  <c r="T11" i="6" s="1"/>
  <c r="T12" i="6" s="1"/>
  <c r="T13" i="6" s="1"/>
  <c r="T14" i="6" s="1"/>
  <c r="T15" i="6" s="1"/>
  <c r="T16" i="6" s="1"/>
  <c r="T17" i="6" s="1"/>
  <c r="T18" i="6" s="1"/>
  <c r="T19" i="6" s="1"/>
  <c r="T20" i="6" s="1"/>
  <c r="T21" i="6" s="1"/>
  <c r="AB27" i="6"/>
  <c r="F9" i="6"/>
  <c r="AE49" i="6"/>
  <c r="AE51" i="6"/>
  <c r="Z52" i="6"/>
  <c r="Z7" i="6"/>
  <c r="AA8" i="6"/>
  <c r="AI7" i="6" s="1"/>
  <c r="AJ7" i="6" s="1"/>
  <c r="AK7" i="6" s="1"/>
  <c r="AL7" i="6" s="1"/>
  <c r="AA7" i="6"/>
  <c r="AI6" i="6" s="1"/>
  <c r="AA9" i="6"/>
  <c r="AC26" i="6"/>
  <c r="K30" i="6"/>
  <c r="O30" i="6" s="1"/>
  <c r="M30" i="6" s="1"/>
  <c r="N30" i="6" s="1"/>
  <c r="AB30" i="6"/>
  <c r="Z9" i="6"/>
  <c r="U8" i="6"/>
  <c r="CV11" i="7"/>
  <c r="M48" i="6"/>
  <c r="M7" i="6" s="1"/>
  <c r="R52" i="6"/>
  <c r="R53" i="6" s="1"/>
  <c r="R54" i="6" s="1"/>
  <c r="R55" i="6" s="1"/>
  <c r="R56" i="6" s="1"/>
  <c r="AA10" i="6"/>
  <c r="O9" i="6"/>
  <c r="E27" i="6"/>
  <c r="E7" i="6" s="1"/>
  <c r="AS8" i="6"/>
  <c r="AE28" i="6"/>
  <c r="U50" i="6"/>
  <c r="V50" i="6" s="1"/>
  <c r="AD51" i="6" s="1"/>
  <c r="AB48" i="6"/>
  <c r="E9" i="6"/>
  <c r="V8" i="6"/>
  <c r="AE29" i="6"/>
  <c r="AB29" i="6"/>
  <c r="G5" i="6"/>
  <c r="G9" i="6"/>
  <c r="W9" i="6"/>
  <c r="D8" i="6"/>
  <c r="T8" i="6"/>
  <c r="J11" i="6"/>
  <c r="J32" i="6"/>
  <c r="O7" i="6"/>
  <c r="T7" i="6"/>
  <c r="U7" i="6"/>
  <c r="L9" i="6"/>
  <c r="L10" i="6" s="1"/>
  <c r="L11" i="6" s="1"/>
  <c r="L12" i="6" s="1"/>
  <c r="L13" i="6" s="1"/>
  <c r="L14" i="6" s="1"/>
  <c r="L15" i="6" s="1"/>
  <c r="L16" i="6" s="1"/>
  <c r="L17" i="6" s="1"/>
  <c r="L18" i="6" s="1"/>
  <c r="L19" i="6" s="1"/>
  <c r="L20" i="6" s="1"/>
  <c r="L21" i="6" s="1"/>
  <c r="T6" i="6"/>
  <c r="D32" i="6"/>
  <c r="AC47" i="6"/>
  <c r="V46" i="6"/>
  <c r="AD47" i="6" s="1"/>
  <c r="B53" i="6"/>
  <c r="B54" i="6" s="1"/>
  <c r="B55" i="6" s="1"/>
  <c r="B56" i="6" s="1"/>
  <c r="B57" i="6" s="1"/>
  <c r="T52" i="6"/>
  <c r="S51" i="6"/>
  <c r="W51" i="6" s="1"/>
  <c r="AD26" i="6"/>
  <c r="G6" i="6"/>
  <c r="J10" i="6"/>
  <c r="F48" i="6"/>
  <c r="AS27" i="6"/>
  <c r="G8" i="6"/>
  <c r="M29" i="6"/>
  <c r="D5" i="6"/>
  <c r="C30" i="6"/>
  <c r="G30" i="6" s="1"/>
  <c r="E30" i="6" s="1"/>
  <c r="Z6" i="6"/>
  <c r="U5" i="6"/>
  <c r="AC6" i="6" s="1"/>
  <c r="T5" i="6"/>
  <c r="K31" i="6"/>
  <c r="AC48" i="6"/>
  <c r="V47" i="6"/>
  <c r="C51" i="6"/>
  <c r="D52" i="6"/>
  <c r="F28" i="6"/>
  <c r="E8" i="6"/>
  <c r="L52" i="6"/>
  <c r="L53" i="6" s="1"/>
  <c r="K51" i="6"/>
  <c r="J55" i="6"/>
  <c r="W8" i="6"/>
  <c r="AR11" i="7"/>
  <c r="CI8" i="7"/>
  <c r="CW8" i="7" s="1"/>
  <c r="CW11" i="7"/>
  <c r="CJ3" i="7"/>
  <c r="CI9" i="7"/>
  <c r="CW9" i="7" s="1"/>
  <c r="CI10" i="7"/>
  <c r="CW10" i="7" s="1"/>
  <c r="I43" i="9"/>
  <c r="J36" i="9"/>
  <c r="I39" i="9"/>
  <c r="J39" i="9"/>
  <c r="I40" i="9"/>
  <c r="J43" i="9"/>
  <c r="J34" i="9"/>
  <c r="J13" i="9" s="1"/>
  <c r="J14" i="9" s="1"/>
  <c r="G44" i="9"/>
  <c r="F44" i="9" s="1"/>
  <c r="J44" i="9" s="1"/>
  <c r="H47" i="9"/>
  <c r="I35" i="9"/>
  <c r="I14" i="9" s="1"/>
  <c r="I15" i="9" s="1"/>
  <c r="I16" i="9" s="1"/>
  <c r="J38" i="9"/>
  <c r="I42" i="9"/>
  <c r="J42" i="9"/>
  <c r="L23" i="9"/>
  <c r="R30" i="6"/>
  <c r="I38" i="9"/>
  <c r="J40" i="9"/>
  <c r="F45" i="9"/>
  <c r="J45" i="9" s="1"/>
  <c r="I45" i="9"/>
  <c r="CZ3" i="7"/>
  <c r="BK3" i="7"/>
  <c r="C31" i="6" l="1"/>
  <c r="G31" i="6" s="1"/>
  <c r="AB6" i="6"/>
  <c r="AE7" i="6"/>
  <c r="B11" i="6"/>
  <c r="AE6" i="6"/>
  <c r="AE8" i="6"/>
  <c r="AS8" i="7"/>
  <c r="AD50" i="6"/>
  <c r="M8" i="6"/>
  <c r="AC9" i="6" s="1"/>
  <c r="AC50" i="6"/>
  <c r="AS9" i="7"/>
  <c r="AB9" i="6"/>
  <c r="AS10" i="7"/>
  <c r="AT3" i="7"/>
  <c r="AT11" i="7" s="1"/>
  <c r="AB7" i="6"/>
  <c r="U9" i="6"/>
  <c r="AI9" i="6"/>
  <c r="AJ9" i="6" s="1"/>
  <c r="AK9" i="6" s="1"/>
  <c r="AL9" i="6" s="1"/>
  <c r="AI8" i="6"/>
  <c r="AJ8" i="6" s="1"/>
  <c r="AK8" i="6" s="1"/>
  <c r="AL8" i="6" s="1"/>
  <c r="AC51" i="6"/>
  <c r="AC28" i="6"/>
  <c r="AB8" i="6"/>
  <c r="AB10" i="6"/>
  <c r="Z53" i="6"/>
  <c r="AO51" i="6" s="1"/>
  <c r="AC8" i="6"/>
  <c r="AE10" i="6"/>
  <c r="AC49" i="6"/>
  <c r="N48" i="6"/>
  <c r="N7" i="6" s="1"/>
  <c r="F27" i="6"/>
  <c r="AD28" i="6" s="1"/>
  <c r="V9" i="6"/>
  <c r="J33" i="6"/>
  <c r="K32" i="6"/>
  <c r="O32" i="6" s="1"/>
  <c r="J12" i="6"/>
  <c r="AE9" i="6"/>
  <c r="F30" i="6"/>
  <c r="V5" i="6"/>
  <c r="AD6" i="6" s="1"/>
  <c r="D33" i="6"/>
  <c r="D34" i="6" s="1"/>
  <c r="D35" i="6" s="1"/>
  <c r="D36" i="6" s="1"/>
  <c r="D37" i="6" s="1"/>
  <c r="D38" i="6" s="1"/>
  <c r="D39" i="6" s="1"/>
  <c r="D40" i="6" s="1"/>
  <c r="D41" i="6" s="1"/>
  <c r="C32" i="6"/>
  <c r="G32" i="6" s="1"/>
  <c r="Z55" i="6"/>
  <c r="B12" i="6"/>
  <c r="U51" i="6"/>
  <c r="V51" i="6" s="1"/>
  <c r="M9" i="6"/>
  <c r="N29" i="6"/>
  <c r="AC30" i="6"/>
  <c r="Z54" i="6"/>
  <c r="T53" i="6"/>
  <c r="S52" i="6"/>
  <c r="G51" i="6"/>
  <c r="C10" i="6"/>
  <c r="B58" i="6"/>
  <c r="L54" i="6"/>
  <c r="K53" i="6"/>
  <c r="C52" i="6"/>
  <c r="D53" i="6"/>
  <c r="K52" i="6"/>
  <c r="K11" i="6" s="1"/>
  <c r="R57" i="6"/>
  <c r="B13" i="6"/>
  <c r="B34" i="6"/>
  <c r="J56" i="6"/>
  <c r="F8" i="6"/>
  <c r="AD9" i="6" s="1"/>
  <c r="AD29" i="6"/>
  <c r="AD48" i="6"/>
  <c r="V6" i="6"/>
  <c r="AD7" i="6" s="1"/>
  <c r="O31" i="6"/>
  <c r="Z56" i="6"/>
  <c r="O51" i="6"/>
  <c r="K10" i="6"/>
  <c r="AA52" i="6"/>
  <c r="CJ9" i="7"/>
  <c r="CX9" i="7" s="1"/>
  <c r="CK3" i="7"/>
  <c r="CJ8" i="7"/>
  <c r="CX8" i="7" s="1"/>
  <c r="CJ10" i="7"/>
  <c r="CX10" i="7" s="1"/>
  <c r="CJ11" i="7"/>
  <c r="CX11" i="7" s="1"/>
  <c r="J15" i="9"/>
  <c r="J16" i="9" s="1"/>
  <c r="J17" i="9"/>
  <c r="J18" i="9" s="1"/>
  <c r="J19" i="9" s="1"/>
  <c r="J20" i="9" s="1"/>
  <c r="I44" i="9"/>
  <c r="I47" i="9" s="1"/>
  <c r="J47" i="9"/>
  <c r="I17" i="9"/>
  <c r="I18" i="9" s="1"/>
  <c r="I19" i="9" s="1"/>
  <c r="I20" i="9" s="1"/>
  <c r="I21" i="9" s="1"/>
  <c r="I22" i="9" s="1"/>
  <c r="J21" i="9"/>
  <c r="J22" i="9" s="1"/>
  <c r="J23" i="9" s="1"/>
  <c r="J24" i="9" s="1"/>
  <c r="L24" i="9"/>
  <c r="R31" i="6"/>
  <c r="S30" i="6"/>
  <c r="Z31" i="6"/>
  <c r="R10" i="6"/>
  <c r="Z11" i="6" s="1"/>
  <c r="BL3" i="7"/>
  <c r="DA3" i="7"/>
  <c r="AU3" i="7" l="1"/>
  <c r="AV3" i="7" s="1"/>
  <c r="AT10" i="7"/>
  <c r="AT9" i="7"/>
  <c r="AT8" i="7"/>
  <c r="C33" i="6"/>
  <c r="G33" i="6" s="1"/>
  <c r="F7" i="6"/>
  <c r="AD8" i="6" s="1"/>
  <c r="AC10" i="6"/>
  <c r="AO52" i="6"/>
  <c r="AD49" i="6"/>
  <c r="O52" i="6"/>
  <c r="O11" i="6" s="1"/>
  <c r="AO53" i="6"/>
  <c r="K33" i="6"/>
  <c r="J34" i="6"/>
  <c r="J13" i="6"/>
  <c r="T54" i="6"/>
  <c r="S53" i="6"/>
  <c r="W53" i="6" s="1"/>
  <c r="AO54" i="6"/>
  <c r="E32" i="6"/>
  <c r="F32" i="6" s="1"/>
  <c r="M25" i="7"/>
  <c r="E31" i="6"/>
  <c r="F31" i="6" s="1"/>
  <c r="W52" i="6"/>
  <c r="N9" i="6"/>
  <c r="AD10" i="6" s="1"/>
  <c r="AD30" i="6"/>
  <c r="M32" i="6"/>
  <c r="N32" i="6" s="1"/>
  <c r="J57" i="6"/>
  <c r="Z57" i="6"/>
  <c r="AO55" i="6" s="1"/>
  <c r="C11" i="6"/>
  <c r="M31" i="6"/>
  <c r="N31" i="6" s="1"/>
  <c r="K12" i="6"/>
  <c r="E51" i="6"/>
  <c r="E10" i="6" s="1"/>
  <c r="G10" i="6"/>
  <c r="M51" i="6"/>
  <c r="N51" i="6" s="1"/>
  <c r="AE52" i="6"/>
  <c r="O10" i="6"/>
  <c r="R58" i="6"/>
  <c r="AA53" i="6"/>
  <c r="AP51" i="6" s="1"/>
  <c r="O53" i="6"/>
  <c r="O12" i="6" s="1"/>
  <c r="L55" i="6"/>
  <c r="K54" i="6"/>
  <c r="B59" i="6"/>
  <c r="G52" i="6"/>
  <c r="AI51" i="6"/>
  <c r="AJ51" i="6" s="1"/>
  <c r="AK51" i="6" s="1"/>
  <c r="AL51" i="6" s="1"/>
  <c r="AB52" i="6"/>
  <c r="B35" i="6"/>
  <c r="B14" i="6"/>
  <c r="C34" i="6"/>
  <c r="D54" i="6"/>
  <c r="C53" i="6"/>
  <c r="G53" i="6" s="1"/>
  <c r="CL3" i="7"/>
  <c r="CK11" i="7"/>
  <c r="CY11" i="7" s="1"/>
  <c r="CK9" i="7"/>
  <c r="CY9" i="7" s="1"/>
  <c r="CK10" i="7"/>
  <c r="CY10" i="7" s="1"/>
  <c r="CK8" i="7"/>
  <c r="CY8" i="7" s="1"/>
  <c r="AU8" i="7"/>
  <c r="I23" i="9"/>
  <c r="I24" i="9" s="1"/>
  <c r="S10" i="6"/>
  <c r="AA11" i="6" s="1"/>
  <c r="W30" i="6"/>
  <c r="AA31" i="6"/>
  <c r="R32" i="6"/>
  <c r="S31" i="6"/>
  <c r="W31" i="6" s="1"/>
  <c r="R11" i="6"/>
  <c r="Z12" i="6" s="1"/>
  <c r="Z32" i="6"/>
  <c r="AO30" i="6" s="1"/>
  <c r="M12" i="7"/>
  <c r="BM3" i="7"/>
  <c r="DB3" i="7"/>
  <c r="AU9" i="7" l="1"/>
  <c r="AU10" i="7"/>
  <c r="AU11" i="7"/>
  <c r="G34" i="6"/>
  <c r="M52" i="6"/>
  <c r="M11" i="6" s="1"/>
  <c r="AO10" i="6"/>
  <c r="F51" i="6"/>
  <c r="F10" i="6" s="1"/>
  <c r="AA54" i="6"/>
  <c r="AI53" i="6" s="1"/>
  <c r="AJ53" i="6" s="1"/>
  <c r="AK53" i="6" s="1"/>
  <c r="AL53" i="6" s="1"/>
  <c r="J35" i="6"/>
  <c r="J14" i="6"/>
  <c r="K34" i="6"/>
  <c r="O34" i="6" s="1"/>
  <c r="M34" i="6" s="1"/>
  <c r="N34" i="6" s="1"/>
  <c r="O33" i="6"/>
  <c r="U53" i="6"/>
  <c r="V53" i="6" s="1"/>
  <c r="U52" i="6"/>
  <c r="V52" i="6" s="1"/>
  <c r="T55" i="6"/>
  <c r="S54" i="6"/>
  <c r="W54" i="6" s="1"/>
  <c r="N10" i="6"/>
  <c r="K13" i="6"/>
  <c r="R59" i="6"/>
  <c r="E34" i="6"/>
  <c r="F34" i="6" s="1"/>
  <c r="B36" i="6"/>
  <c r="C35" i="6"/>
  <c r="B15" i="6"/>
  <c r="AW51" i="6"/>
  <c r="AX51" i="6" s="1"/>
  <c r="AY51" i="6" s="1"/>
  <c r="AZ51" i="6" s="1"/>
  <c r="AT51" i="6"/>
  <c r="E52" i="6"/>
  <c r="E11" i="6" s="1"/>
  <c r="G11" i="6"/>
  <c r="L56" i="6"/>
  <c r="K55" i="6"/>
  <c r="O55" i="6" s="1"/>
  <c r="O54" i="6"/>
  <c r="E53" i="6"/>
  <c r="E12" i="6" s="1"/>
  <c r="G12" i="6"/>
  <c r="J58" i="6"/>
  <c r="Z59" i="6" s="1"/>
  <c r="B60" i="6"/>
  <c r="M53" i="6"/>
  <c r="M12" i="6" s="1"/>
  <c r="AE54" i="6"/>
  <c r="Z58" i="6"/>
  <c r="AO56" i="6" s="1"/>
  <c r="AE53" i="6"/>
  <c r="C12" i="6"/>
  <c r="AI52" i="6"/>
  <c r="AJ52" i="6" s="1"/>
  <c r="AK52" i="6" s="1"/>
  <c r="AL52" i="6" s="1"/>
  <c r="AB53" i="6"/>
  <c r="E33" i="6"/>
  <c r="F33" i="6" s="1"/>
  <c r="M10" i="6"/>
  <c r="AC52" i="6"/>
  <c r="D55" i="6"/>
  <c r="C54" i="6"/>
  <c r="CL10" i="7"/>
  <c r="CZ10" i="7" s="1"/>
  <c r="CL8" i="7"/>
  <c r="CZ8" i="7" s="1"/>
  <c r="CL11" i="7"/>
  <c r="CZ11" i="7" s="1"/>
  <c r="CL9" i="7"/>
  <c r="CZ9" i="7" s="1"/>
  <c r="CM3" i="7"/>
  <c r="AW3" i="7"/>
  <c r="AV10" i="7"/>
  <c r="AV9" i="7"/>
  <c r="AV8" i="7"/>
  <c r="AV11" i="7"/>
  <c r="U31" i="6"/>
  <c r="V31" i="6" s="1"/>
  <c r="W11" i="6"/>
  <c r="AE32" i="6"/>
  <c r="S32" i="6"/>
  <c r="W32" i="6" s="1"/>
  <c r="Z33" i="6"/>
  <c r="R12" i="6"/>
  <c r="Z13" i="6" s="1"/>
  <c r="R33" i="6"/>
  <c r="AA12" i="7"/>
  <c r="AO12" i="7" s="1"/>
  <c r="AB11" i="6"/>
  <c r="AI10" i="6"/>
  <c r="AJ10" i="6" s="1"/>
  <c r="AK10" i="6" s="1"/>
  <c r="AL10" i="6" s="1"/>
  <c r="E12" i="7"/>
  <c r="I12" i="7"/>
  <c r="J12" i="7"/>
  <c r="D12" i="7"/>
  <c r="L12" i="7"/>
  <c r="H12" i="7"/>
  <c r="K12" i="7"/>
  <c r="B12" i="7"/>
  <c r="C12" i="7"/>
  <c r="G12" i="7"/>
  <c r="F12" i="7"/>
  <c r="M13" i="7"/>
  <c r="S11" i="6"/>
  <c r="AA12" i="6" s="1"/>
  <c r="AA32" i="6"/>
  <c r="AP30" i="6" s="1"/>
  <c r="AI30" i="6"/>
  <c r="AJ30" i="6" s="1"/>
  <c r="AK30" i="6" s="1"/>
  <c r="AL30" i="6" s="1"/>
  <c r="AB31" i="6"/>
  <c r="AE31" i="6"/>
  <c r="U30" i="6"/>
  <c r="V30" i="6" s="1"/>
  <c r="W10" i="6"/>
  <c r="AE11" i="6" s="1"/>
  <c r="BN3" i="7"/>
  <c r="DC3" i="7"/>
  <c r="AP52" i="6" l="1"/>
  <c r="AT52" i="6" s="1"/>
  <c r="AR52" i="6" s="1"/>
  <c r="AS52" i="6" s="1"/>
  <c r="N52" i="6"/>
  <c r="N11" i="6" s="1"/>
  <c r="AO11" i="6"/>
  <c r="AD52" i="6"/>
  <c r="AC53" i="6"/>
  <c r="F52" i="6"/>
  <c r="F11" i="6" s="1"/>
  <c r="K35" i="6"/>
  <c r="J36" i="6"/>
  <c r="J15" i="6"/>
  <c r="M33" i="6"/>
  <c r="N33" i="6" s="1"/>
  <c r="AE12" i="6"/>
  <c r="AB54" i="6"/>
  <c r="U54" i="6"/>
  <c r="V54" i="6" s="1"/>
  <c r="T56" i="6"/>
  <c r="S55" i="6"/>
  <c r="W55" i="6" s="1"/>
  <c r="AA55" i="6"/>
  <c r="AP53" i="6" s="1"/>
  <c r="AC54" i="6"/>
  <c r="M55" i="6"/>
  <c r="N55" i="6" s="1"/>
  <c r="O14" i="6"/>
  <c r="G54" i="6"/>
  <c r="AE55" i="6" s="1"/>
  <c r="N53" i="6"/>
  <c r="F53" i="6"/>
  <c r="F12" i="6" s="1"/>
  <c r="M54" i="6"/>
  <c r="N54" i="6" s="1"/>
  <c r="O13" i="6"/>
  <c r="L57" i="6"/>
  <c r="K56" i="6"/>
  <c r="O56" i="6" s="1"/>
  <c r="AR51" i="6"/>
  <c r="AS51" i="6" s="1"/>
  <c r="G35" i="6"/>
  <c r="AO57" i="6"/>
  <c r="J59" i="6"/>
  <c r="Z60" i="6" s="1"/>
  <c r="AO58" i="6" s="1"/>
  <c r="B37" i="6"/>
  <c r="B16" i="6"/>
  <c r="C36" i="6"/>
  <c r="R60" i="6"/>
  <c r="C55" i="6"/>
  <c r="G55" i="6" s="1"/>
  <c r="D56" i="6"/>
  <c r="K14" i="6"/>
  <c r="C13" i="6"/>
  <c r="B61" i="6"/>
  <c r="CM8" i="7"/>
  <c r="DA8" i="7" s="1"/>
  <c r="CM9" i="7"/>
  <c r="DA9" i="7" s="1"/>
  <c r="CM11" i="7"/>
  <c r="DA11" i="7" s="1"/>
  <c r="CN3" i="7"/>
  <c r="CM10" i="7"/>
  <c r="DA10" i="7" s="1"/>
  <c r="AW10" i="7"/>
  <c r="AW11" i="7"/>
  <c r="AX3" i="7"/>
  <c r="AW8" i="7"/>
  <c r="AW9" i="7"/>
  <c r="V11" i="6"/>
  <c r="AD32" i="6"/>
  <c r="AE33" i="6"/>
  <c r="W12" i="6"/>
  <c r="AE13" i="6" s="1"/>
  <c r="U32" i="6"/>
  <c r="V32" i="6" s="1"/>
  <c r="G13" i="7"/>
  <c r="I13" i="7"/>
  <c r="S12" i="6"/>
  <c r="AA13" i="6" s="1"/>
  <c r="AA33" i="6"/>
  <c r="AP31" i="6" s="1"/>
  <c r="AT31" i="6" s="1"/>
  <c r="AI31" i="6"/>
  <c r="AJ31" i="6" s="1"/>
  <c r="AK31" i="6" s="1"/>
  <c r="AL31" i="6" s="1"/>
  <c r="AB32" i="6"/>
  <c r="C13" i="7"/>
  <c r="L13" i="7"/>
  <c r="E13" i="7"/>
  <c r="S33" i="6"/>
  <c r="W33" i="6" s="1"/>
  <c r="R34" i="6"/>
  <c r="Z34" i="6"/>
  <c r="AO32" i="6" s="1"/>
  <c r="R13" i="6"/>
  <c r="Z14" i="6" s="1"/>
  <c r="AD31" i="6"/>
  <c r="V10" i="6"/>
  <c r="AD11" i="6" s="1"/>
  <c r="AB12" i="6"/>
  <c r="AA13" i="7"/>
  <c r="AI11" i="6"/>
  <c r="AJ11" i="6" s="1"/>
  <c r="AK11" i="6" s="1"/>
  <c r="AL11" i="6" s="1"/>
  <c r="B13" i="7"/>
  <c r="D13" i="7"/>
  <c r="AP10" i="6"/>
  <c r="M14" i="7"/>
  <c r="AW30" i="6"/>
  <c r="AX30" i="6" s="1"/>
  <c r="AY30" i="6" s="1"/>
  <c r="AZ30" i="6" s="1"/>
  <c r="AT30" i="6"/>
  <c r="F13" i="7"/>
  <c r="K13" i="7"/>
  <c r="J13" i="7"/>
  <c r="W12" i="7"/>
  <c r="P12" i="7"/>
  <c r="X12" i="7"/>
  <c r="Z12" i="7"/>
  <c r="Y12" i="7"/>
  <c r="T12" i="7"/>
  <c r="Q12" i="7"/>
  <c r="U12" i="7"/>
  <c r="R12" i="7"/>
  <c r="V12" i="7"/>
  <c r="S12" i="7"/>
  <c r="U11" i="6"/>
  <c r="AC12" i="6" s="1"/>
  <c r="AC32" i="6"/>
  <c r="AC31" i="6"/>
  <c r="U10" i="6"/>
  <c r="AC11" i="6" s="1"/>
  <c r="H13" i="7"/>
  <c r="AO31" i="6"/>
  <c r="DD3" i="7"/>
  <c r="BO3" i="7"/>
  <c r="AT53" i="6" l="1"/>
  <c r="AR53" i="6" s="1"/>
  <c r="AS53" i="6" s="1"/>
  <c r="AW52" i="6"/>
  <c r="AX52" i="6" s="1"/>
  <c r="AY52" i="6" s="1"/>
  <c r="AZ52" i="6" s="1"/>
  <c r="AP11" i="6"/>
  <c r="AW11" i="6" s="1"/>
  <c r="AX11" i="6" s="1"/>
  <c r="AY11" i="6" s="1"/>
  <c r="AZ11" i="6" s="1"/>
  <c r="AO12" i="6"/>
  <c r="AI54" i="6"/>
  <c r="AJ54" i="6" s="1"/>
  <c r="AK54" i="6" s="1"/>
  <c r="AL54" i="6" s="1"/>
  <c r="AB55" i="6"/>
  <c r="AA56" i="6"/>
  <c r="AP54" i="6" s="1"/>
  <c r="AD53" i="6"/>
  <c r="AD12" i="6"/>
  <c r="K36" i="6"/>
  <c r="O36" i="6" s="1"/>
  <c r="M36" i="6" s="1"/>
  <c r="N36" i="6" s="1"/>
  <c r="J37" i="6"/>
  <c r="J16" i="6"/>
  <c r="O35" i="6"/>
  <c r="U55" i="6"/>
  <c r="V55" i="6" s="1"/>
  <c r="T57" i="6"/>
  <c r="S56" i="6"/>
  <c r="W56" i="6" s="1"/>
  <c r="N14" i="6"/>
  <c r="M56" i="6"/>
  <c r="N56" i="6" s="1"/>
  <c r="N13" i="6"/>
  <c r="D57" i="6"/>
  <c r="C56" i="6"/>
  <c r="G36" i="6"/>
  <c r="E55" i="6"/>
  <c r="E14" i="6" s="1"/>
  <c r="G14" i="6"/>
  <c r="G56" i="6"/>
  <c r="C14" i="6"/>
  <c r="R61" i="6"/>
  <c r="L58" i="6"/>
  <c r="K57" i="6"/>
  <c r="O57" i="6" s="1"/>
  <c r="AW53" i="6"/>
  <c r="AX53" i="6" s="1"/>
  <c r="AY53" i="6" s="1"/>
  <c r="AZ53" i="6" s="1"/>
  <c r="C37" i="6"/>
  <c r="B38" i="6"/>
  <c r="B17" i="6"/>
  <c r="J60" i="6"/>
  <c r="Z61" i="6" s="1"/>
  <c r="E54" i="6"/>
  <c r="E13" i="6" s="1"/>
  <c r="G13" i="6"/>
  <c r="AE56" i="6"/>
  <c r="AD54" i="6"/>
  <c r="N12" i="6"/>
  <c r="B62" i="6"/>
  <c r="E35" i="6"/>
  <c r="F35" i="6" s="1"/>
  <c r="K15" i="6"/>
  <c r="M13" i="6"/>
  <c r="M14" i="6"/>
  <c r="F14" i="7"/>
  <c r="CN8" i="7"/>
  <c r="DB8" i="7" s="1"/>
  <c r="CN10" i="7"/>
  <c r="DB10" i="7" s="1"/>
  <c r="CO3" i="7"/>
  <c r="CN11" i="7"/>
  <c r="DB11" i="7" s="1"/>
  <c r="CN9" i="7"/>
  <c r="DB9" i="7" s="1"/>
  <c r="AY3" i="7"/>
  <c r="AY12" i="7" s="1"/>
  <c r="AX9" i="7"/>
  <c r="AX10" i="7"/>
  <c r="AX8" i="7"/>
  <c r="AX11" i="7"/>
  <c r="C14" i="7"/>
  <c r="H14" i="7"/>
  <c r="D14" i="7"/>
  <c r="L14" i="7"/>
  <c r="I14" i="7"/>
  <c r="B14" i="7"/>
  <c r="G14" i="7"/>
  <c r="U33" i="6"/>
  <c r="W13" i="6"/>
  <c r="AE34" i="6"/>
  <c r="AD33" i="6"/>
  <c r="V12" i="6"/>
  <c r="CN12" i="7"/>
  <c r="DB12" i="7" s="1"/>
  <c r="V13" i="7"/>
  <c r="AJ12" i="7"/>
  <c r="AX12" i="7"/>
  <c r="CH12" i="7"/>
  <c r="CV12" i="7" s="1"/>
  <c r="AR12" i="7"/>
  <c r="P13" i="7"/>
  <c r="AD12" i="7"/>
  <c r="J14" i="7"/>
  <c r="W13" i="7"/>
  <c r="AO13" i="7"/>
  <c r="AT12" i="7"/>
  <c r="AF12" i="7"/>
  <c r="CJ12" i="7"/>
  <c r="CX12" i="7" s="1"/>
  <c r="R13" i="7"/>
  <c r="AM12" i="7"/>
  <c r="Y13" i="7"/>
  <c r="AK12" i="7"/>
  <c r="CO12" i="7"/>
  <c r="DC12" i="7" s="1"/>
  <c r="K14" i="7"/>
  <c r="E14" i="7"/>
  <c r="AI32" i="6"/>
  <c r="AJ32" i="6" s="1"/>
  <c r="AK32" i="6" s="1"/>
  <c r="AL32" i="6" s="1"/>
  <c r="AB33" i="6"/>
  <c r="AW12" i="7"/>
  <c r="U13" i="7"/>
  <c r="CM12" i="7"/>
  <c r="DA12" i="7" s="1"/>
  <c r="AI12" i="7"/>
  <c r="AN12" i="7"/>
  <c r="Z13" i="7"/>
  <c r="AR30" i="6"/>
  <c r="AS30" i="6" s="1"/>
  <c r="AT10" i="6"/>
  <c r="AW10" i="6"/>
  <c r="AX10" i="6" s="1"/>
  <c r="AY10" i="6" s="1"/>
  <c r="AZ10" i="6" s="1"/>
  <c r="S34" i="6"/>
  <c r="W34" i="6" s="1"/>
  <c r="R35" i="6"/>
  <c r="R14" i="6"/>
  <c r="Z15" i="6" s="1"/>
  <c r="Z35" i="6"/>
  <c r="AO33" i="6" s="1"/>
  <c r="AW31" i="6"/>
  <c r="AX31" i="6" s="1"/>
  <c r="AY31" i="6" s="1"/>
  <c r="AZ31" i="6" s="1"/>
  <c r="U12" i="6"/>
  <c r="AC13" i="6" s="1"/>
  <c r="AC33" i="6"/>
  <c r="CK12" i="7"/>
  <c r="CY12" i="7" s="1"/>
  <c r="AU12" i="7"/>
  <c r="S13" i="7"/>
  <c r="AG12" i="7"/>
  <c r="AE12" i="7"/>
  <c r="CI12" i="7"/>
  <c r="CW12" i="7" s="1"/>
  <c r="AS12" i="7"/>
  <c r="Q13" i="7"/>
  <c r="AL12" i="7"/>
  <c r="X13" i="7"/>
  <c r="AR31" i="6"/>
  <c r="AS31" i="6" s="1"/>
  <c r="S13" i="6"/>
  <c r="AA14" i="6" s="1"/>
  <c r="AA34" i="6"/>
  <c r="AP32" i="6" s="1"/>
  <c r="AB13" i="6"/>
  <c r="AI12" i="6"/>
  <c r="AJ12" i="6" s="1"/>
  <c r="AK12" i="6" s="1"/>
  <c r="AL12" i="6" s="1"/>
  <c r="AA14" i="7"/>
  <c r="AV12" i="7"/>
  <c r="CL12" i="7"/>
  <c r="CZ12" i="7" s="1"/>
  <c r="T13" i="7"/>
  <c r="AH12" i="7"/>
  <c r="M15" i="7"/>
  <c r="DE3" i="7"/>
  <c r="BP3" i="7"/>
  <c r="AT11" i="6" l="1"/>
  <c r="AR11" i="6" s="1"/>
  <c r="AS11" i="6" s="1"/>
  <c r="AI55" i="6"/>
  <c r="AJ55" i="6" s="1"/>
  <c r="AK55" i="6" s="1"/>
  <c r="AL55" i="6" s="1"/>
  <c r="AB56" i="6"/>
  <c r="AO13" i="6"/>
  <c r="AE14" i="6"/>
  <c r="M35" i="6"/>
  <c r="M15" i="6" s="1"/>
  <c r="O15" i="6"/>
  <c r="J38" i="6"/>
  <c r="K37" i="6"/>
  <c r="O37" i="6" s="1"/>
  <c r="J17" i="6"/>
  <c r="F15" i="7"/>
  <c r="AD13" i="6"/>
  <c r="T58" i="6"/>
  <c r="S57" i="6"/>
  <c r="AC55" i="6"/>
  <c r="F54" i="6"/>
  <c r="F13" i="6" s="1"/>
  <c r="U56" i="6"/>
  <c r="V56" i="6" s="1"/>
  <c r="W57" i="6"/>
  <c r="AO59" i="6"/>
  <c r="AW54" i="6"/>
  <c r="AX54" i="6" s="1"/>
  <c r="AY54" i="6" s="1"/>
  <c r="AZ54" i="6" s="1"/>
  <c r="AT54" i="6"/>
  <c r="R62" i="6"/>
  <c r="E56" i="6"/>
  <c r="F56" i="6" s="1"/>
  <c r="F15" i="6" s="1"/>
  <c r="C15" i="6"/>
  <c r="AC56" i="6"/>
  <c r="B39" i="6"/>
  <c r="C38" i="6"/>
  <c r="G38" i="6" s="1"/>
  <c r="B18" i="6"/>
  <c r="D58" i="6"/>
  <c r="C57" i="6"/>
  <c r="AA58" i="6" s="1"/>
  <c r="AA57" i="6"/>
  <c r="K16" i="6"/>
  <c r="F55" i="6"/>
  <c r="G37" i="6"/>
  <c r="O16" i="6"/>
  <c r="M57" i="6"/>
  <c r="N57" i="6" s="1"/>
  <c r="G15" i="6"/>
  <c r="J61" i="6"/>
  <c r="Z62" i="6" s="1"/>
  <c r="AO60" i="6" s="1"/>
  <c r="L59" i="6"/>
  <c r="K58" i="6"/>
  <c r="O58" i="6" s="1"/>
  <c r="AE57" i="6"/>
  <c r="E36" i="6"/>
  <c r="F36" i="6" s="1"/>
  <c r="CP3" i="7"/>
  <c r="CO10" i="7"/>
  <c r="DC10" i="7" s="1"/>
  <c r="CO8" i="7"/>
  <c r="DC8" i="7" s="1"/>
  <c r="CO11" i="7"/>
  <c r="DC11" i="7" s="1"/>
  <c r="CO9" i="7"/>
  <c r="DC9" i="7" s="1"/>
  <c r="AY11" i="7"/>
  <c r="AY10" i="7"/>
  <c r="AZ3" i="7"/>
  <c r="AZ13" i="7" s="1"/>
  <c r="AY9" i="7"/>
  <c r="AY8" i="7"/>
  <c r="X14" i="7"/>
  <c r="CP14" i="7" s="1"/>
  <c r="DD14" i="7" s="1"/>
  <c r="S14" i="7"/>
  <c r="AU14" i="7" s="1"/>
  <c r="Z14" i="7"/>
  <c r="AN14" i="7" s="1"/>
  <c r="V14" i="7"/>
  <c r="AJ14" i="7" s="1"/>
  <c r="J15" i="7"/>
  <c r="P14" i="7"/>
  <c r="CH14" i="7" s="1"/>
  <c r="AW32" i="6"/>
  <c r="AX32" i="6" s="1"/>
  <c r="AY32" i="6" s="1"/>
  <c r="AZ32" i="6" s="1"/>
  <c r="AT32" i="6"/>
  <c r="T14" i="7"/>
  <c r="AB14" i="6"/>
  <c r="AA15" i="7"/>
  <c r="AO15" i="7" s="1"/>
  <c r="AI13" i="6"/>
  <c r="AJ13" i="6" s="1"/>
  <c r="AK13" i="6" s="1"/>
  <c r="AL13" i="6" s="1"/>
  <c r="AP12" i="6"/>
  <c r="M16" i="7"/>
  <c r="AM13" i="7"/>
  <c r="W14" i="7"/>
  <c r="AK13" i="7"/>
  <c r="CO13" i="7"/>
  <c r="DC13" i="7" s="1"/>
  <c r="AY13" i="7"/>
  <c r="G15" i="7"/>
  <c r="H15" i="7"/>
  <c r="L15" i="7"/>
  <c r="U34" i="6"/>
  <c r="V34" i="6" s="1"/>
  <c r="W14" i="6"/>
  <c r="AE15" i="6" s="1"/>
  <c r="AE35" i="6"/>
  <c r="R36" i="6"/>
  <c r="R15" i="6"/>
  <c r="Z16" i="6" s="1"/>
  <c r="Z36" i="6"/>
  <c r="AO34" i="6" s="1"/>
  <c r="S35" i="6"/>
  <c r="W35" i="6" s="1"/>
  <c r="AR10" i="6"/>
  <c r="AS10" i="6" s="1"/>
  <c r="AW13" i="7"/>
  <c r="CM13" i="7"/>
  <c r="DA13" i="7" s="1"/>
  <c r="AI13" i="7"/>
  <c r="CN13" i="7"/>
  <c r="DB13" i="7" s="1"/>
  <c r="AJ13" i="7"/>
  <c r="AX13" i="7"/>
  <c r="D15" i="7"/>
  <c r="AI33" i="6"/>
  <c r="AJ33" i="6" s="1"/>
  <c r="AK33" i="6" s="1"/>
  <c r="AL33" i="6" s="1"/>
  <c r="AB34" i="6"/>
  <c r="Q14" i="7"/>
  <c r="CK13" i="7"/>
  <c r="CY13" i="7" s="1"/>
  <c r="AG13" i="7"/>
  <c r="AU13" i="7"/>
  <c r="S14" i="6"/>
  <c r="AA15" i="6" s="1"/>
  <c r="AA35" i="6"/>
  <c r="AP33" i="6" s="1"/>
  <c r="AT33" i="6" s="1"/>
  <c r="CH13" i="7"/>
  <c r="CV13" i="7" s="1"/>
  <c r="AR13" i="7"/>
  <c r="AD13" i="7"/>
  <c r="C15" i="7"/>
  <c r="U13" i="6"/>
  <c r="AC14" i="6" s="1"/>
  <c r="AC34" i="6"/>
  <c r="I15" i="7"/>
  <c r="AV13" i="7"/>
  <c r="CL13" i="7"/>
  <c r="CZ13" i="7" s="1"/>
  <c r="AH13" i="7"/>
  <c r="R14" i="7"/>
  <c r="AO14" i="7"/>
  <c r="CP13" i="7"/>
  <c r="DD13" i="7" s="1"/>
  <c r="AL13" i="7"/>
  <c r="AS13" i="7"/>
  <c r="AE13" i="7"/>
  <c r="CI13" i="7"/>
  <c r="CW13" i="7" s="1"/>
  <c r="AN13" i="7"/>
  <c r="U14" i="7"/>
  <c r="Y14" i="7"/>
  <c r="AT13" i="7"/>
  <c r="CJ13" i="7"/>
  <c r="CX13" i="7" s="1"/>
  <c r="AF13" i="7"/>
  <c r="K15" i="7"/>
  <c r="E15" i="7"/>
  <c r="V33" i="6"/>
  <c r="B15" i="7"/>
  <c r="DF3" i="7"/>
  <c r="AD55" i="6" l="1"/>
  <c r="AP13" i="6"/>
  <c r="AW13" i="6" s="1"/>
  <c r="AX13" i="6" s="1"/>
  <c r="AY13" i="6" s="1"/>
  <c r="AZ13" i="6" s="1"/>
  <c r="E15" i="6"/>
  <c r="N35" i="6"/>
  <c r="N15" i="6" s="1"/>
  <c r="AD57" i="6"/>
  <c r="J39" i="6"/>
  <c r="J18" i="6"/>
  <c r="K38" i="6"/>
  <c r="O38" i="6" s="1"/>
  <c r="M38" i="6" s="1"/>
  <c r="N38" i="6" s="1"/>
  <c r="M37" i="6"/>
  <c r="N37" i="6" s="1"/>
  <c r="T59" i="6"/>
  <c r="S58" i="6"/>
  <c r="W58" i="6" s="1"/>
  <c r="AC57" i="6"/>
  <c r="G57" i="6"/>
  <c r="G16" i="6" s="1"/>
  <c r="U57" i="6"/>
  <c r="V57" i="6" s="1"/>
  <c r="N16" i="6"/>
  <c r="AB58" i="6"/>
  <c r="AI57" i="6"/>
  <c r="AJ57" i="6" s="1"/>
  <c r="AK57" i="6" s="1"/>
  <c r="AL57" i="6" s="1"/>
  <c r="AG14" i="7"/>
  <c r="K17" i="6"/>
  <c r="J62" i="6"/>
  <c r="Z63" i="6" s="1"/>
  <c r="E37" i="6"/>
  <c r="F37" i="6" s="1"/>
  <c r="E38" i="6"/>
  <c r="F38" i="6" s="1"/>
  <c r="L60" i="6"/>
  <c r="K59" i="6"/>
  <c r="F14" i="6"/>
  <c r="AD56" i="6"/>
  <c r="AR54" i="6"/>
  <c r="AS54" i="6" s="1"/>
  <c r="M58" i="6"/>
  <c r="N58" i="6" s="1"/>
  <c r="O17" i="6"/>
  <c r="C16" i="6"/>
  <c r="B19" i="6"/>
  <c r="B40" i="6"/>
  <c r="C39" i="6"/>
  <c r="G39" i="6" s="1"/>
  <c r="M16" i="6"/>
  <c r="AP56" i="6"/>
  <c r="AB57" i="6"/>
  <c r="AI56" i="6"/>
  <c r="AJ56" i="6" s="1"/>
  <c r="AK56" i="6" s="1"/>
  <c r="AL56" i="6" s="1"/>
  <c r="AP55" i="6"/>
  <c r="D59" i="6"/>
  <c r="C58" i="6"/>
  <c r="G58" i="6" s="1"/>
  <c r="CP11" i="7"/>
  <c r="DD11" i="7" s="1"/>
  <c r="CP8" i="7"/>
  <c r="DD8" i="7" s="1"/>
  <c r="CQ3" i="7"/>
  <c r="CQ14" i="7" s="1"/>
  <c r="DE14" i="7" s="1"/>
  <c r="CP9" i="7"/>
  <c r="DD9" i="7" s="1"/>
  <c r="CP10" i="7"/>
  <c r="DD10" i="7" s="1"/>
  <c r="CP12" i="7"/>
  <c r="AZ14" i="7"/>
  <c r="AZ9" i="7"/>
  <c r="AZ11" i="7"/>
  <c r="AZ10" i="7"/>
  <c r="BA3" i="7"/>
  <c r="BA14" i="7" s="1"/>
  <c r="AZ8" i="7"/>
  <c r="AZ12" i="7"/>
  <c r="AL14" i="7"/>
  <c r="CK14" i="7"/>
  <c r="CY14" i="7" s="1"/>
  <c r="V15" i="7"/>
  <c r="AX15" i="7" s="1"/>
  <c r="CN14" i="7"/>
  <c r="DB14" i="7" s="1"/>
  <c r="AD14" i="7"/>
  <c r="AX14" i="7"/>
  <c r="AR14" i="7"/>
  <c r="AR33" i="6"/>
  <c r="AS33" i="6" s="1"/>
  <c r="AW14" i="7"/>
  <c r="CM14" i="7"/>
  <c r="DA14" i="7" s="1"/>
  <c r="AI14" i="7"/>
  <c r="U15" i="7"/>
  <c r="D16" i="7"/>
  <c r="B16" i="7"/>
  <c r="P15" i="7"/>
  <c r="AB35" i="6"/>
  <c r="AI34" i="6"/>
  <c r="AJ34" i="6" s="1"/>
  <c r="AK34" i="6" s="1"/>
  <c r="AL34" i="6" s="1"/>
  <c r="R16" i="6"/>
  <c r="Z17" i="6" s="1"/>
  <c r="R37" i="6"/>
  <c r="S36" i="6"/>
  <c r="W36" i="6" s="1"/>
  <c r="Z37" i="6"/>
  <c r="AO35" i="6" s="1"/>
  <c r="U14" i="6"/>
  <c r="AC15" i="6" s="1"/>
  <c r="AC35" i="6"/>
  <c r="AK14" i="7"/>
  <c r="CO14" i="7"/>
  <c r="DC14" i="7" s="1"/>
  <c r="AY14" i="7"/>
  <c r="W15" i="7"/>
  <c r="AW12" i="6"/>
  <c r="AX12" i="6" s="1"/>
  <c r="AY12" i="6" s="1"/>
  <c r="AZ12" i="6" s="1"/>
  <c r="AT12" i="6"/>
  <c r="Z15" i="7"/>
  <c r="V13" i="6"/>
  <c r="AD14" i="6" s="1"/>
  <c r="AD34" i="6"/>
  <c r="AM14" i="7"/>
  <c r="Y15" i="7"/>
  <c r="AT14" i="7"/>
  <c r="AF14" i="7"/>
  <c r="CJ14" i="7"/>
  <c r="CX14" i="7" s="1"/>
  <c r="R15" i="7"/>
  <c r="C16" i="7"/>
  <c r="W15" i="6"/>
  <c r="AE16" i="6" s="1"/>
  <c r="AE36" i="6"/>
  <c r="U35" i="6"/>
  <c r="V35" i="6" s="1"/>
  <c r="AW33" i="6"/>
  <c r="AX33" i="6" s="1"/>
  <c r="AY33" i="6" s="1"/>
  <c r="AZ33" i="6" s="1"/>
  <c r="S15" i="6"/>
  <c r="AA16" i="6" s="1"/>
  <c r="AA36" i="6"/>
  <c r="AP34" i="6" s="1"/>
  <c r="AT34" i="6" s="1"/>
  <c r="L16" i="7"/>
  <c r="S15" i="7"/>
  <c r="I16" i="7"/>
  <c r="AI14" i="6"/>
  <c r="AJ14" i="6" s="1"/>
  <c r="AK14" i="6" s="1"/>
  <c r="AL14" i="6" s="1"/>
  <c r="AB15" i="6"/>
  <c r="AA16" i="7"/>
  <c r="AO16" i="7" s="1"/>
  <c r="AD35" i="6"/>
  <c r="V14" i="6"/>
  <c r="H16" i="7"/>
  <c r="E16" i="7"/>
  <c r="AV14" i="7"/>
  <c r="CL14" i="7"/>
  <c r="CZ14" i="7" s="1"/>
  <c r="AH14" i="7"/>
  <c r="X15" i="7"/>
  <c r="J16" i="7"/>
  <c r="K16" i="7"/>
  <c r="CI14" i="7"/>
  <c r="CW14" i="7" s="1"/>
  <c r="AE14" i="7"/>
  <c r="AS14" i="7"/>
  <c r="Q15" i="7"/>
  <c r="M17" i="7"/>
  <c r="G16" i="7"/>
  <c r="AO14" i="6"/>
  <c r="CV14" i="7"/>
  <c r="AR32" i="6"/>
  <c r="AS32" i="6" s="1"/>
  <c r="F16" i="7"/>
  <c r="T15" i="7"/>
  <c r="AD15" i="6" l="1"/>
  <c r="AT13" i="6"/>
  <c r="AR13" i="6" s="1"/>
  <c r="AS13" i="6" s="1"/>
  <c r="AJ15" i="7"/>
  <c r="AO15" i="6"/>
  <c r="AP14" i="6"/>
  <c r="AW14" i="6" s="1"/>
  <c r="AX14" i="6" s="1"/>
  <c r="AY14" i="6" s="1"/>
  <c r="AZ14" i="6" s="1"/>
  <c r="E57" i="6"/>
  <c r="E16" i="6" s="1"/>
  <c r="CN15" i="7"/>
  <c r="DB15" i="7" s="1"/>
  <c r="J40" i="6"/>
  <c r="K39" i="6"/>
  <c r="J19" i="6"/>
  <c r="AO62" i="6"/>
  <c r="AO61" i="6"/>
  <c r="AE58" i="6"/>
  <c r="T60" i="6"/>
  <c r="S59" i="6"/>
  <c r="U58" i="6"/>
  <c r="V58" i="6" s="1"/>
  <c r="E58" i="6"/>
  <c r="F58" i="6" s="1"/>
  <c r="AE59" i="6"/>
  <c r="G17" i="6"/>
  <c r="AT56" i="6"/>
  <c r="AW55" i="6"/>
  <c r="AX55" i="6" s="1"/>
  <c r="AY55" i="6" s="1"/>
  <c r="AZ55" i="6" s="1"/>
  <c r="AT55" i="6"/>
  <c r="N17" i="6"/>
  <c r="E39" i="6"/>
  <c r="F39" i="6" s="1"/>
  <c r="K18" i="6"/>
  <c r="O59" i="6"/>
  <c r="M17" i="6"/>
  <c r="L61" i="6"/>
  <c r="K60" i="6"/>
  <c r="O60" i="6" s="1"/>
  <c r="C17" i="6"/>
  <c r="B41" i="6"/>
  <c r="B20" i="6"/>
  <c r="C40" i="6"/>
  <c r="AA59" i="6"/>
  <c r="D60" i="6"/>
  <c r="C59" i="6"/>
  <c r="AW56" i="6"/>
  <c r="AX56" i="6" s="1"/>
  <c r="AY56" i="6" s="1"/>
  <c r="AZ56" i="6" s="1"/>
  <c r="CQ9" i="7"/>
  <c r="DE9" i="7" s="1"/>
  <c r="CQ10" i="7"/>
  <c r="DE10" i="7" s="1"/>
  <c r="CQ8" i="7"/>
  <c r="DE8" i="7" s="1"/>
  <c r="CR3" i="7"/>
  <c r="CQ11" i="7"/>
  <c r="DE11" i="7" s="1"/>
  <c r="CQ12" i="7"/>
  <c r="DE12" i="7" s="1"/>
  <c r="CQ13" i="7"/>
  <c r="DD12" i="7"/>
  <c r="BA11" i="7"/>
  <c r="BB3" i="7"/>
  <c r="BB15" i="7" s="1"/>
  <c r="BA8" i="7"/>
  <c r="BA10" i="7"/>
  <c r="BA9" i="7"/>
  <c r="BA12" i="7"/>
  <c r="BA13" i="7"/>
  <c r="G17" i="7"/>
  <c r="Y16" i="7"/>
  <c r="AM16" i="7" s="1"/>
  <c r="I17" i="7"/>
  <c r="D17" i="7"/>
  <c r="C17" i="7"/>
  <c r="AE15" i="7"/>
  <c r="CI15" i="7"/>
  <c r="CW15" i="7" s="1"/>
  <c r="AS15" i="7"/>
  <c r="Q16" i="7"/>
  <c r="AV15" i="7"/>
  <c r="CL15" i="7"/>
  <c r="CZ15" i="7" s="1"/>
  <c r="AH15" i="7"/>
  <c r="T16" i="7"/>
  <c r="K17" i="7"/>
  <c r="E17" i="7"/>
  <c r="AG15" i="7"/>
  <c r="AU15" i="7"/>
  <c r="CK15" i="7"/>
  <c r="CY15" i="7" s="1"/>
  <c r="S16" i="7"/>
  <c r="AB36" i="6"/>
  <c r="AI35" i="6"/>
  <c r="AJ35" i="6" s="1"/>
  <c r="AK35" i="6" s="1"/>
  <c r="AL35" i="6" s="1"/>
  <c r="AC36" i="6"/>
  <c r="U15" i="6"/>
  <c r="AC16" i="6" s="1"/>
  <c r="AD15" i="7"/>
  <c r="CH15" i="7"/>
  <c r="CV15" i="7" s="1"/>
  <c r="AR15" i="7"/>
  <c r="P16" i="7"/>
  <c r="V16" i="7"/>
  <c r="F17" i="7"/>
  <c r="L17" i="7"/>
  <c r="AA17" i="7"/>
  <c r="AO17" i="7" s="1"/>
  <c r="AB16" i="6"/>
  <c r="AI15" i="6"/>
  <c r="AJ15" i="6" s="1"/>
  <c r="AK15" i="6" s="1"/>
  <c r="AL15" i="6" s="1"/>
  <c r="CR15" i="7"/>
  <c r="DF15" i="7" s="1"/>
  <c r="AN15" i="7"/>
  <c r="Z16" i="7"/>
  <c r="CO15" i="7"/>
  <c r="DC15" i="7" s="1"/>
  <c r="AK15" i="7"/>
  <c r="AY15" i="7"/>
  <c r="W16" i="7"/>
  <c r="S16" i="6"/>
  <c r="AA17" i="6" s="1"/>
  <c r="AA37" i="6"/>
  <c r="AP35" i="6" s="1"/>
  <c r="AW34" i="6"/>
  <c r="AX34" i="6" s="1"/>
  <c r="AY34" i="6" s="1"/>
  <c r="AZ34" i="6" s="1"/>
  <c r="J17" i="7"/>
  <c r="H17" i="7"/>
  <c r="AR34" i="6"/>
  <c r="AS34" i="6" s="1"/>
  <c r="AR12" i="6"/>
  <c r="AS12" i="6" s="1"/>
  <c r="R38" i="6"/>
  <c r="S37" i="6"/>
  <c r="R17" i="6"/>
  <c r="Z18" i="6" s="1"/>
  <c r="Z38" i="6"/>
  <c r="AO36" i="6" s="1"/>
  <c r="B17" i="7"/>
  <c r="X16" i="7"/>
  <c r="CP15" i="7"/>
  <c r="AL15" i="7"/>
  <c r="AZ15" i="7"/>
  <c r="U36" i="6"/>
  <c r="W16" i="6"/>
  <c r="AE17" i="6" s="1"/>
  <c r="AE37" i="6"/>
  <c r="V15" i="6"/>
  <c r="AD16" i="6" s="1"/>
  <c r="AD36" i="6"/>
  <c r="CJ15" i="7"/>
  <c r="CX15" i="7" s="1"/>
  <c r="AF15" i="7"/>
  <c r="AT15" i="7"/>
  <c r="R16" i="7"/>
  <c r="CQ15" i="7"/>
  <c r="DE15" i="7" s="1"/>
  <c r="AM15" i="7"/>
  <c r="BA15" i="7"/>
  <c r="M18" i="7"/>
  <c r="U16" i="7"/>
  <c r="AW15" i="7"/>
  <c r="CM15" i="7"/>
  <c r="DA15" i="7" s="1"/>
  <c r="AI15" i="7"/>
  <c r="AC58" i="6" l="1"/>
  <c r="AT14" i="6"/>
  <c r="AR14" i="6" s="1"/>
  <c r="AS14" i="6" s="1"/>
  <c r="AO16" i="6"/>
  <c r="F57" i="6"/>
  <c r="AD58" i="6" s="1"/>
  <c r="AA60" i="6"/>
  <c r="AB60" i="6" s="1"/>
  <c r="O39" i="6"/>
  <c r="M39" i="6" s="1"/>
  <c r="N39" i="6" s="1"/>
  <c r="K40" i="6"/>
  <c r="O40" i="6" s="1"/>
  <c r="J20" i="6"/>
  <c r="J41" i="6"/>
  <c r="E17" i="6"/>
  <c r="W59" i="6"/>
  <c r="U59" i="6" s="1"/>
  <c r="V59" i="6" s="1"/>
  <c r="T61" i="6"/>
  <c r="S60" i="6"/>
  <c r="W60" i="6" s="1"/>
  <c r="M60" i="6"/>
  <c r="N60" i="6" s="1"/>
  <c r="AD59" i="6"/>
  <c r="F17" i="6"/>
  <c r="D61" i="6"/>
  <c r="C60" i="6"/>
  <c r="G60" i="6" s="1"/>
  <c r="G59" i="6"/>
  <c r="L62" i="6"/>
  <c r="K62" i="6" s="1"/>
  <c r="K61" i="6"/>
  <c r="O61" i="6" s="1"/>
  <c r="G40" i="6"/>
  <c r="AB59" i="6"/>
  <c r="AI58" i="6"/>
  <c r="AJ58" i="6" s="1"/>
  <c r="AK58" i="6" s="1"/>
  <c r="AL58" i="6" s="1"/>
  <c r="AP57" i="6"/>
  <c r="AC59" i="6"/>
  <c r="M59" i="6"/>
  <c r="N59" i="6" s="1"/>
  <c r="O18" i="6"/>
  <c r="AR55" i="6"/>
  <c r="AS55" i="6" s="1"/>
  <c r="C41" i="6"/>
  <c r="B21" i="6"/>
  <c r="C18" i="6"/>
  <c r="K19" i="6"/>
  <c r="AR56" i="6"/>
  <c r="AS56" i="6" s="1"/>
  <c r="CQ16" i="7"/>
  <c r="DE16" i="7" s="1"/>
  <c r="CR9" i="7"/>
  <c r="CR8" i="7"/>
  <c r="CR10" i="7"/>
  <c r="CR11" i="7"/>
  <c r="CR12" i="7"/>
  <c r="DF12" i="7" s="1"/>
  <c r="DG12" i="7" s="1"/>
  <c r="CR13" i="7"/>
  <c r="DF13" i="7" s="1"/>
  <c r="CR14" i="7"/>
  <c r="DE13" i="7"/>
  <c r="BA16" i="7"/>
  <c r="BB8" i="7"/>
  <c r="BB9" i="7"/>
  <c r="BC9" i="7" s="1"/>
  <c r="BA32" i="7" s="1"/>
  <c r="BO9" i="7" s="1"/>
  <c r="CC9" i="7" s="1"/>
  <c r="BB10" i="7"/>
  <c r="BC10" i="7" s="1"/>
  <c r="BB12" i="7"/>
  <c r="BC12" i="7" s="1"/>
  <c r="BB11" i="7"/>
  <c r="BC11" i="7" s="1"/>
  <c r="BB13" i="7"/>
  <c r="BB14" i="7"/>
  <c r="BC14" i="7" s="1"/>
  <c r="AY37" i="7" s="1"/>
  <c r="BM14" i="7" s="1"/>
  <c r="CA14" i="7" s="1"/>
  <c r="D18" i="7"/>
  <c r="X17" i="7"/>
  <c r="AZ17" i="7" s="1"/>
  <c r="AW35" i="6"/>
  <c r="AX35" i="6" s="1"/>
  <c r="AY35" i="6" s="1"/>
  <c r="AZ35" i="6" s="1"/>
  <c r="AT35" i="6"/>
  <c r="AW16" i="7"/>
  <c r="CM16" i="7"/>
  <c r="DA16" i="7" s="1"/>
  <c r="AI16" i="7"/>
  <c r="R17" i="7"/>
  <c r="CJ16" i="7"/>
  <c r="CX16" i="7" s="1"/>
  <c r="AT16" i="7"/>
  <c r="AF16" i="7"/>
  <c r="CS15" i="7"/>
  <c r="DD15" i="7"/>
  <c r="DG15" i="7" s="1"/>
  <c r="M19" i="7"/>
  <c r="AB17" i="6"/>
  <c r="AA18" i="7"/>
  <c r="AO18" i="7" s="1"/>
  <c r="AI16" i="6"/>
  <c r="AJ16" i="6" s="1"/>
  <c r="AK16" i="6" s="1"/>
  <c r="AL16" i="6" s="1"/>
  <c r="AN16" i="7"/>
  <c r="CR16" i="7"/>
  <c r="BB16" i="7"/>
  <c r="AP15" i="6"/>
  <c r="F18" i="7"/>
  <c r="CH16" i="7"/>
  <c r="CV16" i="7" s="1"/>
  <c r="AR16" i="7"/>
  <c r="AD16" i="7"/>
  <c r="AG16" i="7"/>
  <c r="AU16" i="7"/>
  <c r="CK16" i="7"/>
  <c r="CY16" i="7" s="1"/>
  <c r="K18" i="7"/>
  <c r="CI16" i="7"/>
  <c r="CW16" i="7" s="1"/>
  <c r="AE16" i="7"/>
  <c r="AS16" i="7"/>
  <c r="U17" i="7"/>
  <c r="U16" i="6"/>
  <c r="AC17" i="6" s="1"/>
  <c r="AC37" i="6"/>
  <c r="AZ16" i="7"/>
  <c r="AL16" i="7"/>
  <c r="CP16" i="7"/>
  <c r="DD16" i="7" s="1"/>
  <c r="S17" i="6"/>
  <c r="AA18" i="6" s="1"/>
  <c r="AA38" i="6"/>
  <c r="AP36" i="6" s="1"/>
  <c r="AT36" i="6" s="1"/>
  <c r="C18" i="7"/>
  <c r="J18" i="7"/>
  <c r="W37" i="6"/>
  <c r="BC15" i="7"/>
  <c r="AW38" i="7" s="1"/>
  <c r="BK15" i="7" s="1"/>
  <c r="BY15" i="7" s="1"/>
  <c r="S17" i="7"/>
  <c r="Q17" i="7"/>
  <c r="CL16" i="7"/>
  <c r="CZ16" i="7" s="1"/>
  <c r="AV16" i="7"/>
  <c r="AH16" i="7"/>
  <c r="T17" i="7"/>
  <c r="Y17" i="7"/>
  <c r="V36" i="6"/>
  <c r="B18" i="7"/>
  <c r="S38" i="6"/>
  <c r="R18" i="6"/>
  <c r="Z19" i="6" s="1"/>
  <c r="R39" i="6"/>
  <c r="Z39" i="6"/>
  <c r="AO37" i="6" s="1"/>
  <c r="L18" i="7"/>
  <c r="CO16" i="7"/>
  <c r="DC16" i="7" s="1"/>
  <c r="AK16" i="7"/>
  <c r="AY16" i="7"/>
  <c r="W17" i="7"/>
  <c r="CN16" i="7"/>
  <c r="DB16" i="7" s="1"/>
  <c r="AJ16" i="7"/>
  <c r="AX16" i="7"/>
  <c r="V17" i="7"/>
  <c r="E18" i="7"/>
  <c r="I18" i="7"/>
  <c r="H18" i="7"/>
  <c r="AI36" i="6"/>
  <c r="AJ36" i="6" s="1"/>
  <c r="AK36" i="6" s="1"/>
  <c r="AL36" i="6" s="1"/>
  <c r="AB37" i="6"/>
  <c r="Z17" i="7"/>
  <c r="P17" i="7"/>
  <c r="G18" i="7"/>
  <c r="F16" i="6" l="1"/>
  <c r="AO17" i="6"/>
  <c r="AP58" i="6"/>
  <c r="AW58" i="6" s="1"/>
  <c r="AX58" i="6" s="1"/>
  <c r="AY58" i="6" s="1"/>
  <c r="AZ58" i="6" s="1"/>
  <c r="AI59" i="6"/>
  <c r="AJ59" i="6" s="1"/>
  <c r="AK59" i="6" s="1"/>
  <c r="AL59" i="6" s="1"/>
  <c r="K19" i="7"/>
  <c r="K41" i="6"/>
  <c r="O41" i="6" s="1"/>
  <c r="M41" i="6" s="1"/>
  <c r="N41" i="6" s="1"/>
  <c r="J21" i="6"/>
  <c r="O19" i="6"/>
  <c r="M40" i="6"/>
  <c r="N40" i="6" s="1"/>
  <c r="T62" i="6"/>
  <c r="S62" i="6" s="1"/>
  <c r="S61" i="6"/>
  <c r="W61" i="6" s="1"/>
  <c r="U60" i="6"/>
  <c r="V60" i="6" s="1"/>
  <c r="E60" i="6"/>
  <c r="E19" i="6" s="1"/>
  <c r="G19" i="6"/>
  <c r="AE61" i="6"/>
  <c r="M61" i="6"/>
  <c r="N61" i="6" s="1"/>
  <c r="O20" i="6"/>
  <c r="N18" i="6"/>
  <c r="E59" i="6"/>
  <c r="E18" i="6" s="1"/>
  <c r="G18" i="6"/>
  <c r="D62" i="6"/>
  <c r="C62" i="6" s="1"/>
  <c r="C21" i="6" s="1"/>
  <c r="C61" i="6"/>
  <c r="G61" i="6" s="1"/>
  <c r="M18" i="6"/>
  <c r="E40" i="6"/>
  <c r="F40" i="6" s="1"/>
  <c r="N19" i="6"/>
  <c r="AA61" i="6"/>
  <c r="AE60" i="6"/>
  <c r="O62" i="6"/>
  <c r="K20" i="6"/>
  <c r="G41" i="6"/>
  <c r="M19" i="6"/>
  <c r="AW57" i="6"/>
  <c r="AX57" i="6" s="1"/>
  <c r="AY57" i="6" s="1"/>
  <c r="AZ57" i="6" s="1"/>
  <c r="AT57" i="6"/>
  <c r="C19" i="6"/>
  <c r="BB37" i="7"/>
  <c r="BP14" i="7" s="1"/>
  <c r="CD14" i="7" s="1"/>
  <c r="CS12" i="7"/>
  <c r="DG13" i="7"/>
  <c r="CS8" i="7"/>
  <c r="DF8" i="7"/>
  <c r="DG8" i="7" s="1"/>
  <c r="CS13" i="7"/>
  <c r="CS9" i="7"/>
  <c r="DF9" i="7"/>
  <c r="DG9" i="7" s="1"/>
  <c r="CS11" i="7"/>
  <c r="DF11" i="7"/>
  <c r="DG11" i="7" s="1"/>
  <c r="DF14" i="7"/>
  <c r="DG14" i="7" s="1"/>
  <c r="CS14" i="7"/>
  <c r="CS10" i="7"/>
  <c r="DF10" i="7"/>
  <c r="DG10" i="7" s="1"/>
  <c r="BB34" i="7"/>
  <c r="BP11" i="7" s="1"/>
  <c r="CD11" i="7" s="1"/>
  <c r="AY34" i="7"/>
  <c r="BM11" i="7" s="1"/>
  <c r="CA11" i="7" s="1"/>
  <c r="AV34" i="7"/>
  <c r="BJ11" i="7" s="1"/>
  <c r="BX11" i="7" s="1"/>
  <c r="AW34" i="7"/>
  <c r="AS34" i="7"/>
  <c r="BG11" i="7" s="1"/>
  <c r="BU11" i="7" s="1"/>
  <c r="AT34" i="7"/>
  <c r="AU34" i="7"/>
  <c r="AX34" i="7"/>
  <c r="BL11" i="7" s="1"/>
  <c r="BZ11" i="7" s="1"/>
  <c r="AR34" i="7"/>
  <c r="AZ34" i="7"/>
  <c r="BN11" i="7" s="1"/>
  <c r="CB11" i="7" s="1"/>
  <c r="BA34" i="7"/>
  <c r="BO11" i="7" s="1"/>
  <c r="CC11" i="7" s="1"/>
  <c r="BB33" i="7"/>
  <c r="BP10" i="7" s="1"/>
  <c r="CD10" i="7" s="1"/>
  <c r="AS33" i="7"/>
  <c r="AX33" i="7"/>
  <c r="BL10" i="7" s="1"/>
  <c r="BZ10" i="7" s="1"/>
  <c r="AR33" i="7"/>
  <c r="AY33" i="7"/>
  <c r="BM10" i="7" s="1"/>
  <c r="CA10" i="7" s="1"/>
  <c r="AT33" i="7"/>
  <c r="AV33" i="7"/>
  <c r="BJ10" i="7" s="1"/>
  <c r="BX10" i="7" s="1"/>
  <c r="AZ33" i="7"/>
  <c r="AU33" i="7"/>
  <c r="BI10" i="7" s="1"/>
  <c r="BW10" i="7" s="1"/>
  <c r="AW33" i="7"/>
  <c r="BA33" i="7"/>
  <c r="BO10" i="7" s="1"/>
  <c r="CC10" i="7" s="1"/>
  <c r="AS32" i="7"/>
  <c r="AU32" i="7"/>
  <c r="BI9" i="7" s="1"/>
  <c r="BW9" i="7" s="1"/>
  <c r="AR32" i="7"/>
  <c r="AZ32" i="7"/>
  <c r="BN9" i="7" s="1"/>
  <c r="CB9" i="7" s="1"/>
  <c r="AT32" i="7"/>
  <c r="BH9" i="7" s="1"/>
  <c r="BV9" i="7" s="1"/>
  <c r="AW32" i="7"/>
  <c r="BK9" i="7" s="1"/>
  <c r="BY9" i="7" s="1"/>
  <c r="AV32" i="7"/>
  <c r="AX32" i="7"/>
  <c r="BL9" i="7" s="1"/>
  <c r="BZ9" i="7" s="1"/>
  <c r="AY32" i="7"/>
  <c r="BM9" i="7" s="1"/>
  <c r="CA9" i="7" s="1"/>
  <c r="BB32" i="7"/>
  <c r="BC13" i="7"/>
  <c r="BB36" i="7" s="1"/>
  <c r="BP13" i="7" s="1"/>
  <c r="CD13" i="7" s="1"/>
  <c r="BC8" i="7"/>
  <c r="BB31" i="7" s="1"/>
  <c r="BB35" i="7"/>
  <c r="BP12" i="7" s="1"/>
  <c r="CD12" i="7" s="1"/>
  <c r="AW35" i="7"/>
  <c r="BK12" i="7" s="1"/>
  <c r="BY12" i="7" s="1"/>
  <c r="AV35" i="7"/>
  <c r="BJ12" i="7" s="1"/>
  <c r="BX12" i="7" s="1"/>
  <c r="AU35" i="7"/>
  <c r="BI12" i="7" s="1"/>
  <c r="BW12" i="7" s="1"/>
  <c r="AX35" i="7"/>
  <c r="BL12" i="7" s="1"/>
  <c r="BZ12" i="7" s="1"/>
  <c r="AT35" i="7"/>
  <c r="BH12" i="7" s="1"/>
  <c r="BV12" i="7" s="1"/>
  <c r="AY35" i="7"/>
  <c r="BM12" i="7" s="1"/>
  <c r="CA12" i="7" s="1"/>
  <c r="AR35" i="7"/>
  <c r="AS35" i="7"/>
  <c r="BG12" i="7" s="1"/>
  <c r="BU12" i="7" s="1"/>
  <c r="AZ35" i="7"/>
  <c r="BN12" i="7" s="1"/>
  <c r="CB12" i="7" s="1"/>
  <c r="BA35" i="7"/>
  <c r="BO12" i="7" s="1"/>
  <c r="CC12" i="7" s="1"/>
  <c r="AS37" i="7"/>
  <c r="BG14" i="7" s="1"/>
  <c r="BU14" i="7" s="1"/>
  <c r="AV37" i="7"/>
  <c r="BJ14" i="7" s="1"/>
  <c r="BX14" i="7" s="1"/>
  <c r="AZ37" i="7"/>
  <c r="BN14" i="7" s="1"/>
  <c r="CB14" i="7" s="1"/>
  <c r="BA37" i="7"/>
  <c r="BO14" i="7" s="1"/>
  <c r="CC14" i="7" s="1"/>
  <c r="AW37" i="7"/>
  <c r="BK14" i="7" s="1"/>
  <c r="BY14" i="7" s="1"/>
  <c r="AU37" i="7"/>
  <c r="BI14" i="7" s="1"/>
  <c r="BW14" i="7" s="1"/>
  <c r="AX37" i="7"/>
  <c r="BL14" i="7" s="1"/>
  <c r="BZ14" i="7" s="1"/>
  <c r="AR37" i="7"/>
  <c r="BF14" i="7" s="1"/>
  <c r="BT14" i="7" s="1"/>
  <c r="AT37" i="7"/>
  <c r="BH14" i="7" s="1"/>
  <c r="BV14" i="7" s="1"/>
  <c r="CP17" i="7"/>
  <c r="DD17" i="7" s="1"/>
  <c r="AL17" i="7"/>
  <c r="D19" i="7"/>
  <c r="W18" i="7"/>
  <c r="AY18" i="7" s="1"/>
  <c r="T18" i="7"/>
  <c r="AH18" i="7" s="1"/>
  <c r="R18" i="7"/>
  <c r="AF18" i="7" s="1"/>
  <c r="X18" i="7"/>
  <c r="CP18" i="7" s="1"/>
  <c r="DD18" i="7" s="1"/>
  <c r="AV38" i="7"/>
  <c r="BJ15" i="7" s="1"/>
  <c r="BX15" i="7" s="1"/>
  <c r="AS38" i="7"/>
  <c r="BG15" i="7" s="1"/>
  <c r="BU15" i="7" s="1"/>
  <c r="AR38" i="7"/>
  <c r="BF15" i="7" s="1"/>
  <c r="AY38" i="7"/>
  <c r="BM15" i="7" s="1"/>
  <c r="CA15" i="7" s="1"/>
  <c r="AZ38" i="7"/>
  <c r="BN15" i="7" s="1"/>
  <c r="CB15" i="7" s="1"/>
  <c r="S18" i="7"/>
  <c r="CK18" i="7" s="1"/>
  <c r="CY18" i="7" s="1"/>
  <c r="AR36" i="6"/>
  <c r="AS36" i="6" s="1"/>
  <c r="E19" i="7"/>
  <c r="AJ17" i="7"/>
  <c r="AX17" i="7"/>
  <c r="CN17" i="7"/>
  <c r="DB17" i="7" s="1"/>
  <c r="R40" i="6"/>
  <c r="S39" i="6"/>
  <c r="W39" i="6" s="1"/>
  <c r="Z40" i="6"/>
  <c r="AO38" i="6" s="1"/>
  <c r="R19" i="6"/>
  <c r="Z20" i="6" s="1"/>
  <c r="C19" i="7"/>
  <c r="CM17" i="7"/>
  <c r="DA17" i="7" s="1"/>
  <c r="AW17" i="7"/>
  <c r="AI17" i="7"/>
  <c r="F19" i="7"/>
  <c r="CS16" i="7"/>
  <c r="DF16" i="7"/>
  <c r="DG16" i="7" s="1"/>
  <c r="AF17" i="7"/>
  <c r="CJ17" i="7"/>
  <c r="CX17" i="7" s="1"/>
  <c r="AT17" i="7"/>
  <c r="AR35" i="6"/>
  <c r="AS35" i="6" s="1"/>
  <c r="L19" i="7"/>
  <c r="P18" i="7"/>
  <c r="CH17" i="7"/>
  <c r="CV17" i="7" s="1"/>
  <c r="AR17" i="7"/>
  <c r="AD17" i="7"/>
  <c r="Z18" i="7"/>
  <c r="AN17" i="7"/>
  <c r="BB17" i="7"/>
  <c r="CR17" i="7"/>
  <c r="AK17" i="7"/>
  <c r="AY17" i="7"/>
  <c r="CO17" i="7"/>
  <c r="DC17" i="7" s="1"/>
  <c r="M20" i="7"/>
  <c r="CQ17" i="7"/>
  <c r="DE17" i="7" s="1"/>
  <c r="AM17" i="7"/>
  <c r="BA17" i="7"/>
  <c r="Y18" i="7"/>
  <c r="CL17" i="7"/>
  <c r="CZ17" i="7" s="1"/>
  <c r="AV17" i="7"/>
  <c r="AH17" i="7"/>
  <c r="BB38" i="7"/>
  <c r="AX38" i="7"/>
  <c r="BL15" i="7" s="1"/>
  <c r="BZ15" i="7" s="1"/>
  <c r="AI37" i="6"/>
  <c r="AJ37" i="6" s="1"/>
  <c r="AK37" i="6" s="1"/>
  <c r="AL37" i="6" s="1"/>
  <c r="AB38" i="6"/>
  <c r="AW15" i="6"/>
  <c r="AX15" i="6" s="1"/>
  <c r="AY15" i="6" s="1"/>
  <c r="AZ15" i="6" s="1"/>
  <c r="AT15" i="6"/>
  <c r="BA38" i="7"/>
  <c r="BO15" i="7" s="1"/>
  <c r="CC15" i="7" s="1"/>
  <c r="S18" i="6"/>
  <c r="AA19" i="6" s="1"/>
  <c r="AA39" i="6"/>
  <c r="CI17" i="7"/>
  <c r="CW17" i="7" s="1"/>
  <c r="AS17" i="7"/>
  <c r="AE17" i="7"/>
  <c r="W38" i="6"/>
  <c r="BC16" i="7"/>
  <c r="BA39" i="7" s="1"/>
  <c r="B19" i="7"/>
  <c r="I19" i="7"/>
  <c r="V16" i="6"/>
  <c r="AD37" i="6"/>
  <c r="W17" i="6"/>
  <c r="AE18" i="6" s="1"/>
  <c r="U37" i="6"/>
  <c r="V37" i="6" s="1"/>
  <c r="AE38" i="6"/>
  <c r="G19" i="7"/>
  <c r="AW36" i="6"/>
  <c r="AX36" i="6" s="1"/>
  <c r="AY36" i="6" s="1"/>
  <c r="AZ36" i="6" s="1"/>
  <c r="V18" i="7"/>
  <c r="AT38" i="7"/>
  <c r="Q18" i="7"/>
  <c r="AG17" i="7"/>
  <c r="AU17" i="7"/>
  <c r="CK17" i="7"/>
  <c r="CY17" i="7" s="1"/>
  <c r="AB18" i="6"/>
  <c r="AI17" i="6"/>
  <c r="AJ17" i="6" s="1"/>
  <c r="AK17" i="6" s="1"/>
  <c r="AL17" i="6" s="1"/>
  <c r="AA19" i="7"/>
  <c r="AO19" i="7" s="1"/>
  <c r="U18" i="7"/>
  <c r="AU38" i="7"/>
  <c r="AP16" i="6"/>
  <c r="J19" i="7"/>
  <c r="H19" i="7"/>
  <c r="AD17" i="6" l="1"/>
  <c r="AT58" i="6"/>
  <c r="AR58" i="6" s="1"/>
  <c r="AS58" i="6" s="1"/>
  <c r="AA62" i="6"/>
  <c r="AI61" i="6" s="1"/>
  <c r="AJ61" i="6" s="1"/>
  <c r="AK61" i="6" s="1"/>
  <c r="AL61" i="6" s="1"/>
  <c r="AP17" i="6"/>
  <c r="AT17" i="6" s="1"/>
  <c r="AO18" i="6"/>
  <c r="AZ18" i="7"/>
  <c r="K21" i="6"/>
  <c r="AA63" i="6"/>
  <c r="AI62" i="6" s="1"/>
  <c r="AJ62" i="6" s="1"/>
  <c r="AK62" i="6" s="1"/>
  <c r="AL62" i="6" s="1"/>
  <c r="AV18" i="7"/>
  <c r="AC61" i="6"/>
  <c r="AC60" i="6"/>
  <c r="W62" i="6"/>
  <c r="U61" i="6"/>
  <c r="V61" i="6" s="1"/>
  <c r="E61" i="6"/>
  <c r="F61" i="6" s="1"/>
  <c r="F20" i="6" s="1"/>
  <c r="G20" i="6"/>
  <c r="AE62" i="6"/>
  <c r="AR57" i="6"/>
  <c r="AS57" i="6" s="1"/>
  <c r="M62" i="6"/>
  <c r="N62" i="6" s="1"/>
  <c r="O21" i="6"/>
  <c r="M20" i="6"/>
  <c r="F60" i="6"/>
  <c r="E41" i="6"/>
  <c r="F41" i="6" s="1"/>
  <c r="F59" i="6"/>
  <c r="AB61" i="6"/>
  <c r="AI60" i="6"/>
  <c r="AJ60" i="6" s="1"/>
  <c r="AK60" i="6" s="1"/>
  <c r="AL60" i="6" s="1"/>
  <c r="AP59" i="6"/>
  <c r="G62" i="6"/>
  <c r="C20" i="6"/>
  <c r="N20" i="6"/>
  <c r="CL18" i="7"/>
  <c r="CZ18" i="7" s="1"/>
  <c r="CJ18" i="7"/>
  <c r="CX18" i="7" s="1"/>
  <c r="AT18" i="7"/>
  <c r="AR39" i="7"/>
  <c r="BF16" i="7" s="1"/>
  <c r="BC37" i="7"/>
  <c r="CE14" i="7"/>
  <c r="BP8" i="7"/>
  <c r="CD8" i="7" s="1"/>
  <c r="BF12" i="7"/>
  <c r="BC35" i="7"/>
  <c r="BK11" i="7"/>
  <c r="BY11" i="7" s="1"/>
  <c r="AV31" i="7"/>
  <c r="BJ8" i="7" s="1"/>
  <c r="BX8" i="7" s="1"/>
  <c r="AR31" i="7"/>
  <c r="AW31" i="7"/>
  <c r="BK8" i="7" s="1"/>
  <c r="BY8" i="7" s="1"/>
  <c r="AU31" i="7"/>
  <c r="BI8" i="7" s="1"/>
  <c r="BW8" i="7" s="1"/>
  <c r="AX31" i="7"/>
  <c r="AT31" i="7"/>
  <c r="AY31" i="7"/>
  <c r="BM8" i="7" s="1"/>
  <c r="CA8" i="7" s="1"/>
  <c r="AS31" i="7"/>
  <c r="BG8" i="7" s="1"/>
  <c r="BU8" i="7" s="1"/>
  <c r="AZ31" i="7"/>
  <c r="BN8" i="7" s="1"/>
  <c r="CB8" i="7" s="1"/>
  <c r="BA31" i="7"/>
  <c r="BG9" i="7"/>
  <c r="BU9" i="7" s="1"/>
  <c r="BN10" i="7"/>
  <c r="CB10" i="7" s="1"/>
  <c r="BC33" i="7"/>
  <c r="BF10" i="7"/>
  <c r="BI11" i="7"/>
  <c r="BW11" i="7" s="1"/>
  <c r="AV36" i="7"/>
  <c r="BJ13" i="7" s="1"/>
  <c r="BX13" i="7" s="1"/>
  <c r="AU36" i="7"/>
  <c r="BI13" i="7" s="1"/>
  <c r="BW13" i="7" s="1"/>
  <c r="AT36" i="7"/>
  <c r="BH13" i="7" s="1"/>
  <c r="BV13" i="7" s="1"/>
  <c r="AS36" i="7"/>
  <c r="BG13" i="7" s="1"/>
  <c r="BU13" i="7" s="1"/>
  <c r="BA36" i="7"/>
  <c r="BO13" i="7" s="1"/>
  <c r="CC13" i="7" s="1"/>
  <c r="AZ36" i="7"/>
  <c r="BN13" i="7" s="1"/>
  <c r="CB13" i="7" s="1"/>
  <c r="AR36" i="7"/>
  <c r="AX36" i="7"/>
  <c r="BL13" i="7" s="1"/>
  <c r="BZ13" i="7" s="1"/>
  <c r="AW36" i="7"/>
  <c r="BK13" i="7" s="1"/>
  <c r="BY13" i="7" s="1"/>
  <c r="AY36" i="7"/>
  <c r="BM13" i="7" s="1"/>
  <c r="CA13" i="7" s="1"/>
  <c r="BH11" i="7"/>
  <c r="BV11" i="7" s="1"/>
  <c r="BQ14" i="7"/>
  <c r="BP9" i="7"/>
  <c r="CD9" i="7" s="1"/>
  <c r="BJ9" i="7"/>
  <c r="BX9" i="7" s="1"/>
  <c r="BF9" i="7"/>
  <c r="BC32" i="7"/>
  <c r="BK10" i="7"/>
  <c r="BY10" i="7" s="1"/>
  <c r="BH10" i="7"/>
  <c r="BV10" i="7" s="1"/>
  <c r="BG10" i="7"/>
  <c r="BU10" i="7" s="1"/>
  <c r="BF11" i="7"/>
  <c r="BC34" i="7"/>
  <c r="AL18" i="7"/>
  <c r="AY39" i="7"/>
  <c r="BM16" i="7" s="1"/>
  <c r="CA16" i="7" s="1"/>
  <c r="D20" i="7"/>
  <c r="BB39" i="7"/>
  <c r="BP16" i="7" s="1"/>
  <c r="CD16" i="7" s="1"/>
  <c r="L20" i="7"/>
  <c r="AK18" i="7"/>
  <c r="CO18" i="7"/>
  <c r="DC18" i="7" s="1"/>
  <c r="U19" i="7"/>
  <c r="CM19" i="7" s="1"/>
  <c r="DA19" i="7" s="1"/>
  <c r="I20" i="7"/>
  <c r="B20" i="7"/>
  <c r="AU18" i="7"/>
  <c r="AG18" i="7"/>
  <c r="AS39" i="7"/>
  <c r="BG16" i="7" s="1"/>
  <c r="BU16" i="7" s="1"/>
  <c r="E20" i="7"/>
  <c r="AT39" i="7"/>
  <c r="BH16" i="7" s="1"/>
  <c r="BV16" i="7" s="1"/>
  <c r="K20" i="7"/>
  <c r="AW16" i="6"/>
  <c r="AX16" i="6" s="1"/>
  <c r="AY16" i="6" s="1"/>
  <c r="AZ16" i="6" s="1"/>
  <c r="Y19" i="7"/>
  <c r="BI15" i="7"/>
  <c r="BW15" i="7" s="1"/>
  <c r="T19" i="7"/>
  <c r="AU39" i="7"/>
  <c r="U38" i="6"/>
  <c r="AE39" i="6"/>
  <c r="W18" i="6"/>
  <c r="AE19" i="6" s="1"/>
  <c r="AX39" i="7"/>
  <c r="BL16" i="7" s="1"/>
  <c r="BZ16" i="7" s="1"/>
  <c r="BP15" i="7"/>
  <c r="CD15" i="7" s="1"/>
  <c r="CS17" i="7"/>
  <c r="DF17" i="7"/>
  <c r="DG17" i="7" s="1"/>
  <c r="CH18" i="7"/>
  <c r="AR18" i="7"/>
  <c r="AD18" i="7"/>
  <c r="F20" i="7"/>
  <c r="S19" i="6"/>
  <c r="AA20" i="6" s="1"/>
  <c r="AA40" i="6"/>
  <c r="AP38" i="6" s="1"/>
  <c r="H20" i="7"/>
  <c r="BH15" i="7"/>
  <c r="V17" i="6"/>
  <c r="AD18" i="6" s="1"/>
  <c r="AD38" i="6"/>
  <c r="U39" i="6"/>
  <c r="AE40" i="6"/>
  <c r="W19" i="6"/>
  <c r="AE20" i="6" s="1"/>
  <c r="CM18" i="7"/>
  <c r="DA18" i="7" s="1"/>
  <c r="AW18" i="7"/>
  <c r="AI18" i="7"/>
  <c r="AS18" i="7"/>
  <c r="AE18" i="7"/>
  <c r="CI18" i="7"/>
  <c r="CW18" i="7" s="1"/>
  <c r="G20" i="7"/>
  <c r="Z19" i="7"/>
  <c r="AI38" i="6"/>
  <c r="AJ38" i="6" s="1"/>
  <c r="AK38" i="6" s="1"/>
  <c r="AL38" i="6" s="1"/>
  <c r="AB39" i="6"/>
  <c r="AW39" i="7"/>
  <c r="BK16" i="7" s="1"/>
  <c r="BY16" i="7" s="1"/>
  <c r="AT16" i="6"/>
  <c r="AP37" i="6"/>
  <c r="CQ18" i="7"/>
  <c r="DE18" i="7" s="1"/>
  <c r="AM18" i="7"/>
  <c r="BA18" i="7"/>
  <c r="V19" i="7"/>
  <c r="BC17" i="7"/>
  <c r="AZ40" i="7" s="1"/>
  <c r="BC38" i="7"/>
  <c r="R41" i="6"/>
  <c r="R20" i="6"/>
  <c r="Z21" i="6" s="1"/>
  <c r="AO19" i="6" s="1"/>
  <c r="S40" i="6"/>
  <c r="Z41" i="6"/>
  <c r="AO39" i="6" s="1"/>
  <c r="S19" i="7"/>
  <c r="P19" i="7"/>
  <c r="BT15" i="7"/>
  <c r="M21" i="7"/>
  <c r="Q19" i="7"/>
  <c r="CN18" i="7"/>
  <c r="DB18" i="7" s="1"/>
  <c r="AX18" i="7"/>
  <c r="AJ18" i="7"/>
  <c r="J20" i="7"/>
  <c r="U17" i="6"/>
  <c r="AC18" i="6" s="1"/>
  <c r="AC38" i="6"/>
  <c r="W19" i="7"/>
  <c r="BO16" i="7"/>
  <c r="CC16" i="7" s="1"/>
  <c r="AZ39" i="7"/>
  <c r="AB19" i="6"/>
  <c r="AA20" i="7"/>
  <c r="AO20" i="7" s="1"/>
  <c r="AI18" i="6"/>
  <c r="AJ18" i="6" s="1"/>
  <c r="AK18" i="6" s="1"/>
  <c r="AL18" i="6" s="1"/>
  <c r="AR15" i="6"/>
  <c r="AS15" i="6" s="1"/>
  <c r="BB18" i="7"/>
  <c r="AN18" i="7"/>
  <c r="CR18" i="7"/>
  <c r="DF18" i="7" s="1"/>
  <c r="C20" i="7"/>
  <c r="AV39" i="7"/>
  <c r="R19" i="7"/>
  <c r="X19" i="7"/>
  <c r="AW17" i="6" l="1"/>
  <c r="AX17" i="6" s="1"/>
  <c r="AY17" i="6" s="1"/>
  <c r="AZ17" i="6" s="1"/>
  <c r="AB62" i="6"/>
  <c r="AP60" i="6"/>
  <c r="AT60" i="6" s="1"/>
  <c r="E20" i="6"/>
  <c r="AP62" i="6"/>
  <c r="AW62" i="6" s="1"/>
  <c r="AX62" i="6" s="1"/>
  <c r="AY62" i="6" s="1"/>
  <c r="AZ62" i="6" s="1"/>
  <c r="AP61" i="6"/>
  <c r="AW61" i="6" s="1"/>
  <c r="AX61" i="6" s="1"/>
  <c r="AY61" i="6" s="1"/>
  <c r="AZ61" i="6" s="1"/>
  <c r="AB63" i="6"/>
  <c r="AD62" i="6"/>
  <c r="U62" i="6"/>
  <c r="V62" i="6" s="1"/>
  <c r="AW19" i="7"/>
  <c r="BQ9" i="7"/>
  <c r="AE63" i="6"/>
  <c r="AC62" i="6"/>
  <c r="N21" i="6"/>
  <c r="F18" i="6"/>
  <c r="AD60" i="6"/>
  <c r="F19" i="6"/>
  <c r="AD61" i="6"/>
  <c r="E62" i="6"/>
  <c r="E21" i="6" s="1"/>
  <c r="G21" i="6"/>
  <c r="AW59" i="6"/>
  <c r="AX59" i="6" s="1"/>
  <c r="AY59" i="6" s="1"/>
  <c r="AZ59" i="6" s="1"/>
  <c r="AT59" i="6"/>
  <c r="M21" i="6"/>
  <c r="BQ11" i="7"/>
  <c r="L21" i="7"/>
  <c r="AI19" i="7"/>
  <c r="BT11" i="7"/>
  <c r="BT9" i="7"/>
  <c r="CE9" i="7" s="1"/>
  <c r="BF13" i="7"/>
  <c r="BC36" i="7"/>
  <c r="BO8" i="7"/>
  <c r="CC8" i="7" s="1"/>
  <c r="BH8" i="7"/>
  <c r="BV8" i="7" s="1"/>
  <c r="BF8" i="7"/>
  <c r="BT8" i="7" s="1"/>
  <c r="BC31" i="7"/>
  <c r="BQ10" i="7"/>
  <c r="BL8" i="7"/>
  <c r="BZ8" i="7" s="1"/>
  <c r="BT12" i="7"/>
  <c r="CE12" i="7" s="1"/>
  <c r="BQ12" i="7"/>
  <c r="CE11" i="7"/>
  <c r="BT10" i="7"/>
  <c r="CE10" i="7" s="1"/>
  <c r="J21" i="7"/>
  <c r="AY40" i="7"/>
  <c r="BM17" i="7" s="1"/>
  <c r="CA17" i="7" s="1"/>
  <c r="AV40" i="7"/>
  <c r="BJ17" i="7" s="1"/>
  <c r="BX17" i="7" s="1"/>
  <c r="AT40" i="7"/>
  <c r="BH17" i="7" s="1"/>
  <c r="BV17" i="7" s="1"/>
  <c r="BA40" i="7"/>
  <c r="BO17" i="7" s="1"/>
  <c r="CC17" i="7" s="1"/>
  <c r="AS40" i="7"/>
  <c r="BG17" i="7" s="1"/>
  <c r="BU17" i="7" s="1"/>
  <c r="BQ15" i="7"/>
  <c r="K21" i="7"/>
  <c r="BC39" i="7"/>
  <c r="E21" i="7"/>
  <c r="H21" i="7"/>
  <c r="Y20" i="7"/>
  <c r="CQ20" i="7" s="1"/>
  <c r="DE20" i="7" s="1"/>
  <c r="G21" i="7"/>
  <c r="AU19" i="7"/>
  <c r="CK19" i="7"/>
  <c r="CY19" i="7" s="1"/>
  <c r="AG19" i="7"/>
  <c r="S20" i="7"/>
  <c r="S41" i="6"/>
  <c r="W41" i="6" s="1"/>
  <c r="R21" i="6"/>
  <c r="Z22" i="6" s="1"/>
  <c r="AO20" i="6" s="1"/>
  <c r="Z42" i="6"/>
  <c r="AO41" i="6" s="1"/>
  <c r="AZ19" i="7"/>
  <c r="CP19" i="7"/>
  <c r="DD19" i="7" s="1"/>
  <c r="AL19" i="7"/>
  <c r="X20" i="7"/>
  <c r="S20" i="6"/>
  <c r="AA21" i="6" s="1"/>
  <c r="AP19" i="6" s="1"/>
  <c r="AA41" i="6"/>
  <c r="AP39" i="6" s="1"/>
  <c r="AT39" i="6" s="1"/>
  <c r="BN17" i="7"/>
  <c r="CB17" i="7" s="1"/>
  <c r="AR16" i="6"/>
  <c r="AS16" i="6" s="1"/>
  <c r="U19" i="6"/>
  <c r="AC20" i="6" s="1"/>
  <c r="AC40" i="6"/>
  <c r="AX40" i="7"/>
  <c r="BL17" i="7" s="1"/>
  <c r="BZ17" i="7" s="1"/>
  <c r="AW40" i="7"/>
  <c r="BK17" i="7" s="1"/>
  <c r="BY17" i="7" s="1"/>
  <c r="BC18" i="7"/>
  <c r="BB41" i="7" s="1"/>
  <c r="CL19" i="7"/>
  <c r="CZ19" i="7" s="1"/>
  <c r="AV19" i="7"/>
  <c r="AH19" i="7"/>
  <c r="T20" i="7"/>
  <c r="D21" i="7"/>
  <c r="C21" i="7"/>
  <c r="CJ19" i="7"/>
  <c r="CX19" i="7" s="1"/>
  <c r="AT19" i="7"/>
  <c r="AF19" i="7"/>
  <c r="R20" i="7"/>
  <c r="P20" i="7"/>
  <c r="W20" i="7"/>
  <c r="AY19" i="7"/>
  <c r="CO19" i="7"/>
  <c r="DC19" i="7" s="1"/>
  <c r="AK19" i="7"/>
  <c r="CI19" i="7"/>
  <c r="CW19" i="7" s="1"/>
  <c r="AS19" i="7"/>
  <c r="AE19" i="7"/>
  <c r="U20" i="7"/>
  <c r="CH19" i="7"/>
  <c r="CV19" i="7" s="1"/>
  <c r="AR19" i="7"/>
  <c r="AD19" i="7"/>
  <c r="M22" i="7"/>
  <c r="F21" i="7"/>
  <c r="BB40" i="7"/>
  <c r="BP17" i="7" s="1"/>
  <c r="CD17" i="7" s="1"/>
  <c r="Q20" i="7"/>
  <c r="BT16" i="7"/>
  <c r="BV15" i="7"/>
  <c r="CE15" i="7" s="1"/>
  <c r="AB40" i="6"/>
  <c r="AI39" i="6"/>
  <c r="AJ39" i="6" s="1"/>
  <c r="AK39" i="6" s="1"/>
  <c r="AL39" i="6" s="1"/>
  <c r="CV18" i="7"/>
  <c r="DG18" i="7" s="1"/>
  <c r="CS18" i="7"/>
  <c r="AU40" i="7"/>
  <c r="AX19" i="7"/>
  <c r="AJ19" i="7"/>
  <c r="CN19" i="7"/>
  <c r="DB19" i="7" s="1"/>
  <c r="AB20" i="6"/>
  <c r="AI19" i="6"/>
  <c r="AJ19" i="6" s="1"/>
  <c r="AK19" i="6" s="1"/>
  <c r="AL19" i="6" s="1"/>
  <c r="AA21" i="7"/>
  <c r="AO21" i="7" s="1"/>
  <c r="U18" i="6"/>
  <c r="AC19" i="6" s="1"/>
  <c r="AC39" i="6"/>
  <c r="AR17" i="6"/>
  <c r="AS17" i="6" s="1"/>
  <c r="BN16" i="7"/>
  <c r="CB16" i="7" s="1"/>
  <c r="BJ16" i="7"/>
  <c r="BX16" i="7" s="1"/>
  <c r="AP18" i="6"/>
  <c r="B21" i="7"/>
  <c r="AR40" i="7"/>
  <c r="AW37" i="6"/>
  <c r="AX37" i="6" s="1"/>
  <c r="AY37" i="6" s="1"/>
  <c r="AZ37" i="6" s="1"/>
  <c r="AT38" i="6"/>
  <c r="AT37" i="6"/>
  <c r="AW38" i="6"/>
  <c r="AX38" i="6" s="1"/>
  <c r="AY38" i="6" s="1"/>
  <c r="AZ38" i="6" s="1"/>
  <c r="CR19" i="7"/>
  <c r="AN19" i="7"/>
  <c r="BB19" i="7"/>
  <c r="Z20" i="7"/>
  <c r="V39" i="6"/>
  <c r="W40" i="6"/>
  <c r="V38" i="6"/>
  <c r="BI16" i="7"/>
  <c r="BW16" i="7" s="1"/>
  <c r="CQ19" i="7"/>
  <c r="DE19" i="7" s="1"/>
  <c r="BA19" i="7"/>
  <c r="AM19" i="7"/>
  <c r="I21" i="7"/>
  <c r="V20" i="7"/>
  <c r="AW60" i="6" l="1"/>
  <c r="AX60" i="6" s="1"/>
  <c r="AY60" i="6" s="1"/>
  <c r="AZ60" i="6" s="1"/>
  <c r="AT62" i="6"/>
  <c r="AR62" i="6" s="1"/>
  <c r="AS62" i="6" s="1"/>
  <c r="AC63" i="6"/>
  <c r="AT61" i="6"/>
  <c r="AR61" i="6" s="1"/>
  <c r="AS61" i="6" s="1"/>
  <c r="L22" i="7"/>
  <c r="AR60" i="6"/>
  <c r="AS60" i="6" s="1"/>
  <c r="AR59" i="6"/>
  <c r="AS59" i="6" s="1"/>
  <c r="F62" i="6"/>
  <c r="BQ8" i="7"/>
  <c r="BT13" i="7"/>
  <c r="CE13" i="7" s="1"/>
  <c r="BQ13" i="7"/>
  <c r="CE8" i="7"/>
  <c r="V21" i="7"/>
  <c r="AX21" i="7" s="1"/>
  <c r="AW41" i="7"/>
  <c r="BK18" i="7" s="1"/>
  <c r="BY18" i="7" s="1"/>
  <c r="AM20" i="7"/>
  <c r="S21" i="7"/>
  <c r="CK21" i="7" s="1"/>
  <c r="CY21" i="7" s="1"/>
  <c r="Q21" i="7"/>
  <c r="CI21" i="7" s="1"/>
  <c r="CW21" i="7" s="1"/>
  <c r="W21" i="7"/>
  <c r="AY21" i="7" s="1"/>
  <c r="BA20" i="7"/>
  <c r="AR41" i="7"/>
  <c r="BF18" i="7" s="1"/>
  <c r="D22" i="7"/>
  <c r="J22" i="7"/>
  <c r="BQ16" i="7"/>
  <c r="AS41" i="7"/>
  <c r="BG18" i="7" s="1"/>
  <c r="BU18" i="7" s="1"/>
  <c r="AX41" i="7"/>
  <c r="BL18" i="7" s="1"/>
  <c r="BZ18" i="7" s="1"/>
  <c r="K22" i="7"/>
  <c r="H22" i="7"/>
  <c r="P21" i="7"/>
  <c r="AD21" i="7" s="1"/>
  <c r="V18" i="6"/>
  <c r="AD19" i="6" s="1"/>
  <c r="AD39" i="6"/>
  <c r="AR37" i="6"/>
  <c r="AS37" i="6" s="1"/>
  <c r="I22" i="7"/>
  <c r="V19" i="6"/>
  <c r="AD20" i="6" s="1"/>
  <c r="AD40" i="6"/>
  <c r="AR39" i="6"/>
  <c r="AS39" i="6" s="1"/>
  <c r="AW19" i="6"/>
  <c r="AX19" i="6" s="1"/>
  <c r="AY19" i="6" s="1"/>
  <c r="AZ19" i="6" s="1"/>
  <c r="AF20" i="7"/>
  <c r="CJ20" i="7"/>
  <c r="CX20" i="7" s="1"/>
  <c r="AT20" i="7"/>
  <c r="AI40" i="6"/>
  <c r="AJ40" i="6" s="1"/>
  <c r="AK40" i="6" s="1"/>
  <c r="AL40" i="6" s="1"/>
  <c r="AB41" i="6"/>
  <c r="C22" i="7"/>
  <c r="AZ20" i="7"/>
  <c r="AL20" i="7"/>
  <c r="CP20" i="7"/>
  <c r="DD20" i="7" s="1"/>
  <c r="S21" i="6"/>
  <c r="AA22" i="6" s="1"/>
  <c r="AP20" i="6" s="1"/>
  <c r="AT20" i="6" s="1"/>
  <c r="AA42" i="6"/>
  <c r="AP40" i="6" s="1"/>
  <c r="AT40" i="6" s="1"/>
  <c r="Y21" i="7"/>
  <c r="B22" i="7"/>
  <c r="BC40" i="7"/>
  <c r="BF17" i="7"/>
  <c r="AW18" i="6"/>
  <c r="AX18" i="6" s="1"/>
  <c r="AY18" i="6" s="1"/>
  <c r="AZ18" i="6" s="1"/>
  <c r="AT19" i="6"/>
  <c r="AT18" i="6"/>
  <c r="BI17" i="7"/>
  <c r="BW17" i="7" s="1"/>
  <c r="AW39" i="6"/>
  <c r="AX39" i="6" s="1"/>
  <c r="AY39" i="6" s="1"/>
  <c r="AZ39" i="6" s="1"/>
  <c r="F22" i="7"/>
  <c r="BC19" i="7"/>
  <c r="AW42" i="7" s="1"/>
  <c r="AI20" i="7"/>
  <c r="CM20" i="7"/>
  <c r="DA20" i="7" s="1"/>
  <c r="AW20" i="7"/>
  <c r="U21" i="7"/>
  <c r="BP18" i="7"/>
  <c r="CD18" i="7" s="1"/>
  <c r="AA22" i="7"/>
  <c r="AO22" i="7" s="1"/>
  <c r="AI20" i="6"/>
  <c r="AJ20" i="6" s="1"/>
  <c r="AK20" i="6" s="1"/>
  <c r="AL20" i="6" s="1"/>
  <c r="AB21" i="6"/>
  <c r="X21" i="7"/>
  <c r="AG20" i="7"/>
  <c r="CK20" i="7"/>
  <c r="CY20" i="7" s="1"/>
  <c r="AU20" i="7"/>
  <c r="CN20" i="7"/>
  <c r="DB20" i="7" s="1"/>
  <c r="AX20" i="7"/>
  <c r="AJ20" i="7"/>
  <c r="AR20" i="7"/>
  <c r="CH20" i="7"/>
  <c r="AD20" i="7"/>
  <c r="U41" i="6"/>
  <c r="V41" i="6" s="1"/>
  <c r="W21" i="6"/>
  <c r="AE22" i="6" s="1"/>
  <c r="AE42" i="6"/>
  <c r="U40" i="6"/>
  <c r="W20" i="6"/>
  <c r="AE21" i="6" s="1"/>
  <c r="AE41" i="6"/>
  <c r="AN20" i="7"/>
  <c r="CR20" i="7"/>
  <c r="DF20" i="7" s="1"/>
  <c r="BB20" i="7"/>
  <c r="Z21" i="7"/>
  <c r="CS19" i="7"/>
  <c r="DF19" i="7"/>
  <c r="DG19" i="7" s="1"/>
  <c r="AR38" i="6"/>
  <c r="AS38" i="6" s="1"/>
  <c r="AO40" i="6"/>
  <c r="CE16" i="7"/>
  <c r="CI20" i="7"/>
  <c r="CW20" i="7" s="1"/>
  <c r="AE20" i="7"/>
  <c r="AS20" i="7"/>
  <c r="AK20" i="7"/>
  <c r="AY20" i="7"/>
  <c r="CO20" i="7"/>
  <c r="DC20" i="7" s="1"/>
  <c r="R21" i="7"/>
  <c r="T21" i="7"/>
  <c r="AH21" i="7" s="1"/>
  <c r="CL20" i="7"/>
  <c r="CZ20" i="7" s="1"/>
  <c r="AV20" i="7"/>
  <c r="AH20" i="7"/>
  <c r="BA41" i="7"/>
  <c r="BO18" i="7" s="1"/>
  <c r="CC18" i="7" s="1"/>
  <c r="AU41" i="7"/>
  <c r="AY41" i="7"/>
  <c r="AT41" i="7"/>
  <c r="BH18" i="7" s="1"/>
  <c r="BV18" i="7" s="1"/>
  <c r="AV41" i="7"/>
  <c r="BJ18" i="7" s="1"/>
  <c r="BX18" i="7" s="1"/>
  <c r="AZ41" i="7"/>
  <c r="BN18" i="7" s="1"/>
  <c r="CB18" i="7" s="1"/>
  <c r="E22" i="7"/>
  <c r="AO21" i="6"/>
  <c r="M23" i="7"/>
  <c r="G22" i="7"/>
  <c r="AE21" i="7" l="1"/>
  <c r="AD63" i="6"/>
  <c r="F21" i="6"/>
  <c r="AT42" i="7"/>
  <c r="BH19" i="7" s="1"/>
  <c r="BV19" i="7" s="1"/>
  <c r="AS42" i="7"/>
  <c r="BG19" i="7" s="1"/>
  <c r="BU19" i="7" s="1"/>
  <c r="Q22" i="7"/>
  <c r="CI22" i="7" s="1"/>
  <c r="CW22" i="7" s="1"/>
  <c r="AS21" i="7"/>
  <c r="CN21" i="7"/>
  <c r="DB21" i="7" s="1"/>
  <c r="AG21" i="7"/>
  <c r="AJ21" i="7"/>
  <c r="AU21" i="7"/>
  <c r="S22" i="7"/>
  <c r="AU22" i="7" s="1"/>
  <c r="AK21" i="7"/>
  <c r="W22" i="7"/>
  <c r="AY22" i="7" s="1"/>
  <c r="CO21" i="7"/>
  <c r="DC21" i="7" s="1"/>
  <c r="K23" i="7"/>
  <c r="AR21" i="7"/>
  <c r="P22" i="7"/>
  <c r="AR22" i="7" s="1"/>
  <c r="AV42" i="7"/>
  <c r="BJ19" i="7" s="1"/>
  <c r="BX19" i="7" s="1"/>
  <c r="AU42" i="7"/>
  <c r="BI19" i="7" s="1"/>
  <c r="BW19" i="7" s="1"/>
  <c r="AZ42" i="7"/>
  <c r="BN19" i="7" s="1"/>
  <c r="CB19" i="7" s="1"/>
  <c r="CH21" i="7"/>
  <c r="CV21" i="7" s="1"/>
  <c r="U22" i="7"/>
  <c r="AI22" i="7" s="1"/>
  <c r="F23" i="7"/>
  <c r="E23" i="7"/>
  <c r="BB42" i="7"/>
  <c r="BP19" i="7" s="1"/>
  <c r="CD19" i="7" s="1"/>
  <c r="AR40" i="6"/>
  <c r="AS40" i="6" s="1"/>
  <c r="AR20" i="6"/>
  <c r="AS20" i="6" s="1"/>
  <c r="V21" i="6"/>
  <c r="AD42" i="6"/>
  <c r="G23" i="7"/>
  <c r="AT21" i="7"/>
  <c r="CJ21" i="7"/>
  <c r="CX21" i="7" s="1"/>
  <c r="AF21" i="7"/>
  <c r="R22" i="7"/>
  <c r="CL21" i="7"/>
  <c r="CZ21" i="7" s="1"/>
  <c r="AV21" i="7"/>
  <c r="T22" i="7"/>
  <c r="AH22" i="7" s="1"/>
  <c r="BC41" i="7"/>
  <c r="BK19" i="7"/>
  <c r="BY19" i="7" s="1"/>
  <c r="AR18" i="6"/>
  <c r="AS18" i="6" s="1"/>
  <c r="BQ17" i="7"/>
  <c r="AI21" i="6"/>
  <c r="AJ21" i="6" s="1"/>
  <c r="AK21" i="6" s="1"/>
  <c r="AL21" i="6" s="1"/>
  <c r="AA23" i="7"/>
  <c r="AO23" i="7" s="1"/>
  <c r="AB22" i="6"/>
  <c r="AP21" i="6"/>
  <c r="AW21" i="6" s="1"/>
  <c r="AX21" i="6" s="1"/>
  <c r="AY21" i="6" s="1"/>
  <c r="AZ21" i="6" s="1"/>
  <c r="AX42" i="7"/>
  <c r="BL19" i="7" s="1"/>
  <c r="BZ19" i="7" s="1"/>
  <c r="I23" i="7"/>
  <c r="L23" i="7"/>
  <c r="AN21" i="7"/>
  <c r="BB21" i="7"/>
  <c r="CR21" i="7"/>
  <c r="DF21" i="7" s="1"/>
  <c r="U20" i="6"/>
  <c r="AC21" i="6" s="1"/>
  <c r="AC41" i="6"/>
  <c r="BC20" i="7"/>
  <c r="BA43" i="7" s="1"/>
  <c r="AW21" i="7"/>
  <c r="CM21" i="7"/>
  <c r="DA21" i="7" s="1"/>
  <c r="AI21" i="7"/>
  <c r="AR19" i="6"/>
  <c r="AS19" i="6" s="1"/>
  <c r="AY42" i="7"/>
  <c r="BM19" i="7" s="1"/>
  <c r="CA19" i="7" s="1"/>
  <c r="BA42" i="7"/>
  <c r="BO19" i="7" s="1"/>
  <c r="CC19" i="7" s="1"/>
  <c r="D23" i="7"/>
  <c r="H23" i="7"/>
  <c r="CP21" i="7"/>
  <c r="DD21" i="7" s="1"/>
  <c r="AZ21" i="7"/>
  <c r="AL21" i="7"/>
  <c r="X22" i="7"/>
  <c r="CQ21" i="7"/>
  <c r="DE21" i="7" s="1"/>
  <c r="BA21" i="7"/>
  <c r="AM21" i="7"/>
  <c r="Y22" i="7"/>
  <c r="J23" i="7"/>
  <c r="C23" i="7"/>
  <c r="BM18" i="7"/>
  <c r="CA18" i="7" s="1"/>
  <c r="U21" i="6"/>
  <c r="AC22" i="6" s="1"/>
  <c r="AC42" i="6"/>
  <c r="AW20" i="6"/>
  <c r="AX20" i="6" s="1"/>
  <c r="AY20" i="6" s="1"/>
  <c r="AZ20" i="6" s="1"/>
  <c r="B23" i="7"/>
  <c r="AW40" i="6"/>
  <c r="AX40" i="6" s="1"/>
  <c r="AY40" i="6" s="1"/>
  <c r="AZ40" i="6" s="1"/>
  <c r="BI18" i="7"/>
  <c r="V40" i="6"/>
  <c r="BT18" i="7"/>
  <c r="CV20" i="7"/>
  <c r="DG20" i="7" s="1"/>
  <c r="CS20" i="7"/>
  <c r="AR42" i="7"/>
  <c r="V22" i="7"/>
  <c r="BT17" i="7"/>
  <c r="CE17" i="7" s="1"/>
  <c r="AP41" i="6"/>
  <c r="AW41" i="6" s="1"/>
  <c r="AX41" i="6" s="1"/>
  <c r="AY41" i="6" s="1"/>
  <c r="AZ41" i="6" s="1"/>
  <c r="AB42" i="6"/>
  <c r="AI41" i="6"/>
  <c r="AJ41" i="6" s="1"/>
  <c r="AK41" i="6" s="1"/>
  <c r="AL41" i="6" s="1"/>
  <c r="Z22" i="7"/>
  <c r="AT21" i="6" l="1"/>
  <c r="AR21" i="6" s="1"/>
  <c r="AS21" i="6" s="1"/>
  <c r="AD22" i="6"/>
  <c r="AE22" i="7"/>
  <c r="AD22" i="7"/>
  <c r="AX43" i="7"/>
  <c r="BL20" i="7" s="1"/>
  <c r="BZ20" i="7" s="1"/>
  <c r="AS22" i="7"/>
  <c r="CK22" i="7"/>
  <c r="CY22" i="7" s="1"/>
  <c r="AG22" i="7"/>
  <c r="BB43" i="7"/>
  <c r="BP20" i="7" s="1"/>
  <c r="CD20" i="7" s="1"/>
  <c r="AU43" i="7"/>
  <c r="BI20" i="7" s="1"/>
  <c r="BW20" i="7" s="1"/>
  <c r="AT43" i="7"/>
  <c r="BH20" i="7" s="1"/>
  <c r="BV20" i="7" s="1"/>
  <c r="AS43" i="7"/>
  <c r="BG20" i="7" s="1"/>
  <c r="BU20" i="7" s="1"/>
  <c r="AK22" i="7"/>
  <c r="CH22" i="7"/>
  <c r="CV22" i="7" s="1"/>
  <c r="CO22" i="7"/>
  <c r="DC22" i="7" s="1"/>
  <c r="BC21" i="7"/>
  <c r="BB44" i="7" s="1"/>
  <c r="BP21" i="7" s="1"/>
  <c r="CD21" i="7" s="1"/>
  <c r="AW22" i="7"/>
  <c r="CM22" i="7"/>
  <c r="DA22" i="7" s="1"/>
  <c r="BQ18" i="7"/>
  <c r="AW43" i="7"/>
  <c r="BK20" i="7" s="1"/>
  <c r="BY20" i="7" s="1"/>
  <c r="CS21" i="7"/>
  <c r="AV43" i="7"/>
  <c r="BJ20" i="7" s="1"/>
  <c r="BX20" i="7" s="1"/>
  <c r="BW18" i="7"/>
  <c r="CE18" i="7" s="1"/>
  <c r="P23" i="7"/>
  <c r="AD23" i="7" s="1"/>
  <c r="U23" i="7"/>
  <c r="CM23" i="7" s="1"/>
  <c r="DA23" i="7" s="1"/>
  <c r="W23" i="7"/>
  <c r="CO23" i="7" s="1"/>
  <c r="DC23" i="7" s="1"/>
  <c r="Y23" i="7"/>
  <c r="CQ22" i="7"/>
  <c r="DE22" i="7" s="1"/>
  <c r="BA22" i="7"/>
  <c r="AM22" i="7"/>
  <c r="AZ22" i="7"/>
  <c r="AL22" i="7"/>
  <c r="CP22" i="7"/>
  <c r="DD22" i="7" s="1"/>
  <c r="BO20" i="7"/>
  <c r="CC20" i="7" s="1"/>
  <c r="DG21" i="7"/>
  <c r="AZ43" i="7"/>
  <c r="BN20" i="7" s="1"/>
  <c r="CB20" i="7" s="1"/>
  <c r="T23" i="7"/>
  <c r="CL22" i="7"/>
  <c r="CZ22" i="7" s="1"/>
  <c r="AV22" i="7"/>
  <c r="Q23" i="7"/>
  <c r="AT41" i="6"/>
  <c r="S23" i="7"/>
  <c r="AX22" i="7"/>
  <c r="CN22" i="7"/>
  <c r="DB22" i="7" s="1"/>
  <c r="AJ22" i="7"/>
  <c r="V23" i="7"/>
  <c r="V20" i="6"/>
  <c r="AD21" i="6" s="1"/>
  <c r="AD41" i="6"/>
  <c r="AN22" i="7"/>
  <c r="BB22" i="7"/>
  <c r="CR22" i="7"/>
  <c r="DF22" i="7" s="1"/>
  <c r="Z23" i="7"/>
  <c r="BF19" i="7"/>
  <c r="BQ19" i="7" s="1"/>
  <c r="BC42" i="7"/>
  <c r="AR43" i="7"/>
  <c r="AY43" i="7"/>
  <c r="BM20" i="7" s="1"/>
  <c r="CA20" i="7" s="1"/>
  <c r="R23" i="7"/>
  <c r="CJ22" i="7"/>
  <c r="CX22" i="7" s="1"/>
  <c r="AT22" i="7"/>
  <c r="AF22" i="7"/>
  <c r="X23" i="7"/>
  <c r="AT44" i="7" l="1"/>
  <c r="BH21" i="7" s="1"/>
  <c r="BV21" i="7" s="1"/>
  <c r="BA44" i="7"/>
  <c r="BO21" i="7" s="1"/>
  <c r="CC21" i="7" s="1"/>
  <c r="AV44" i="7"/>
  <c r="BJ21" i="7" s="1"/>
  <c r="BX21" i="7" s="1"/>
  <c r="AK23" i="7"/>
  <c r="AX44" i="7"/>
  <c r="BL21" i="7" s="1"/>
  <c r="BZ21" i="7" s="1"/>
  <c r="CH23" i="7"/>
  <c r="CV23" i="7" s="1"/>
  <c r="AY23" i="7"/>
  <c r="AW23" i="7"/>
  <c r="AW44" i="7"/>
  <c r="BK21" i="7" s="1"/>
  <c r="BY21" i="7" s="1"/>
  <c r="AS44" i="7"/>
  <c r="BG21" i="7" s="1"/>
  <c r="BU21" i="7" s="1"/>
  <c r="AI23" i="7"/>
  <c r="AR44" i="7"/>
  <c r="AZ44" i="7"/>
  <c r="BN21" i="7" s="1"/>
  <c r="CB21" i="7" s="1"/>
  <c r="AU44" i="7"/>
  <c r="BI21" i="7" s="1"/>
  <c r="BW21" i="7" s="1"/>
  <c r="AY44" i="7"/>
  <c r="BM21" i="7" s="1"/>
  <c r="CA21" i="7" s="1"/>
  <c r="AR23" i="7"/>
  <c r="CJ23" i="7"/>
  <c r="CX23" i="7" s="1"/>
  <c r="AF23" i="7"/>
  <c r="AT23" i="7"/>
  <c r="AJ23" i="7"/>
  <c r="AX23" i="7"/>
  <c r="CN23" i="7"/>
  <c r="DB23" i="7" s="1"/>
  <c r="DG22" i="7"/>
  <c r="CK23" i="7"/>
  <c r="CY23" i="7" s="1"/>
  <c r="AG23" i="7"/>
  <c r="AU23" i="7"/>
  <c r="AV23" i="7"/>
  <c r="CL23" i="7"/>
  <c r="CZ23" i="7" s="1"/>
  <c r="AH23" i="7"/>
  <c r="BF20" i="7"/>
  <c r="BQ20" i="7" s="1"/>
  <c r="BC43" i="7"/>
  <c r="BT19" i="7"/>
  <c r="CE19" i="7" s="1"/>
  <c r="AN23" i="7"/>
  <c r="BB23" i="7"/>
  <c r="CR23" i="7"/>
  <c r="DF23" i="7" s="1"/>
  <c r="AE23" i="7"/>
  <c r="CI23" i="7"/>
  <c r="CW23" i="7" s="1"/>
  <c r="AS23" i="7"/>
  <c r="CP23" i="7"/>
  <c r="DD23" i="7" s="1"/>
  <c r="AZ23" i="7"/>
  <c r="AL23" i="7"/>
  <c r="BC22" i="7"/>
  <c r="CS22" i="7"/>
  <c r="AR41" i="6"/>
  <c r="AS41" i="6" s="1"/>
  <c r="BA23" i="7"/>
  <c r="CQ23" i="7"/>
  <c r="DE23" i="7" s="1"/>
  <c r="AM23" i="7"/>
  <c r="BC44" i="7" l="1"/>
  <c r="BF21" i="7"/>
  <c r="BQ21" i="7" s="1"/>
  <c r="BT20" i="7"/>
  <c r="CE20" i="7" s="1"/>
  <c r="BC23" i="7"/>
  <c r="AR46" i="7" s="1"/>
  <c r="AR45" i="7"/>
  <c r="AY45" i="7"/>
  <c r="BM22" i="7" s="1"/>
  <c r="CA22" i="7" s="1"/>
  <c r="AU45" i="7"/>
  <c r="BI22" i="7" s="1"/>
  <c r="BW22" i="7" s="1"/>
  <c r="AW45" i="7"/>
  <c r="BK22" i="7" s="1"/>
  <c r="BY22" i="7" s="1"/>
  <c r="AS45" i="7"/>
  <c r="BG22" i="7" s="1"/>
  <c r="BU22" i="7" s="1"/>
  <c r="BA45" i="7"/>
  <c r="BB45" i="7"/>
  <c r="BP22" i="7" s="1"/>
  <c r="CD22" i="7" s="1"/>
  <c r="AZ45" i="7"/>
  <c r="BN22" i="7" s="1"/>
  <c r="CB22" i="7" s="1"/>
  <c r="AV45" i="7"/>
  <c r="CS23" i="7"/>
  <c r="AX45" i="7"/>
  <c r="AT45" i="7"/>
  <c r="BH22" i="7" s="1"/>
  <c r="BV22" i="7" s="1"/>
  <c r="DG23" i="7"/>
  <c r="BA46" i="7" l="1"/>
  <c r="BO23" i="7" s="1"/>
  <c r="CC23" i="7" s="1"/>
  <c r="BT21" i="7"/>
  <c r="CE21" i="7" s="1"/>
  <c r="AV46" i="7"/>
  <c r="AT46" i="7"/>
  <c r="BH23" i="7" s="1"/>
  <c r="BV23" i="7" s="1"/>
  <c r="AY46" i="7"/>
  <c r="BM23" i="7" s="1"/>
  <c r="CA23" i="7" s="1"/>
  <c r="BB46" i="7"/>
  <c r="BP23" i="7" s="1"/>
  <c r="CD23" i="7" s="1"/>
  <c r="AU46" i="7"/>
  <c r="BI23" i="7" s="1"/>
  <c r="BW23" i="7" s="1"/>
  <c r="AW46" i="7"/>
  <c r="AX46" i="7"/>
  <c r="BL23" i="7" s="1"/>
  <c r="BZ23" i="7" s="1"/>
  <c r="AZ46" i="7"/>
  <c r="BN23" i="7" s="1"/>
  <c r="CB23" i="7" s="1"/>
  <c r="AS46" i="7"/>
  <c r="BG23" i="7" s="1"/>
  <c r="BU23" i="7" s="1"/>
  <c r="BL22" i="7"/>
  <c r="BZ22" i="7" s="1"/>
  <c r="BC45" i="7"/>
  <c r="BF22" i="7"/>
  <c r="BJ22" i="7"/>
  <c r="BX22" i="7" s="1"/>
  <c r="BK23" i="7"/>
  <c r="BO22" i="7"/>
  <c r="CC22" i="7" s="1"/>
  <c r="BF23" i="7"/>
  <c r="BT23" i="7" s="1"/>
  <c r="BY23" i="7" l="1"/>
  <c r="BC46" i="7"/>
  <c r="BJ23" i="7"/>
  <c r="BX23" i="7" s="1"/>
  <c r="BQ22" i="7"/>
  <c r="BT22" i="7"/>
  <c r="CE22" i="7" s="1"/>
  <c r="CE23" i="7" l="1"/>
  <c r="BQ23" i="7"/>
</calcChain>
</file>

<file path=xl/comments1.xml><?xml version="1.0" encoding="utf-8"?>
<comments xmlns="http://schemas.openxmlformats.org/spreadsheetml/2006/main">
  <authors>
    <author>Matthew Serpell</author>
  </authors>
  <commentList>
    <comment ref="D10" authorId="0">
      <text>
        <r>
          <rPr>
            <sz val="8"/>
            <color indexed="81"/>
            <rFont val="Tahoma"/>
            <family val="2"/>
          </rPr>
          <t xml:space="preserve">Assume time weighted average of pk / Opk rates (for weekend)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Matthew Serpell:</t>
        </r>
        <r>
          <rPr>
            <sz val="8"/>
            <color indexed="81"/>
            <rFont val="Tahoma"/>
            <family val="2"/>
          </rPr>
          <t xml:space="preserve">
Per NIEIR report</t>
        </r>
      </text>
    </comment>
    <comment ref="AA57" authorId="0">
      <text>
        <r>
          <rPr>
            <b/>
            <sz val="8"/>
            <color indexed="81"/>
            <rFont val="Tahoma"/>
            <family val="2"/>
          </rPr>
          <t>Matthew Serpell:</t>
        </r>
        <r>
          <rPr>
            <sz val="8"/>
            <color indexed="81"/>
            <rFont val="Tahoma"/>
            <family val="2"/>
          </rPr>
          <t xml:space="preserve">
Scheme finishes</t>
        </r>
      </text>
    </comment>
    <comment ref="B58" authorId="0">
      <text>
        <r>
          <rPr>
            <b/>
            <sz val="8"/>
            <color indexed="81"/>
            <rFont val="Tahoma"/>
            <family val="2"/>
          </rPr>
          <t>Matthew Serpell:</t>
        </r>
        <r>
          <rPr>
            <sz val="8"/>
            <color indexed="81"/>
            <rFont val="Tahoma"/>
            <family val="2"/>
          </rPr>
          <t xml:space="preserve">
Per NIEIR report</t>
        </r>
      </text>
    </comment>
    <comment ref="AA59" authorId="0">
      <text>
        <r>
          <rPr>
            <b/>
            <sz val="8"/>
            <color indexed="81"/>
            <rFont val="Tahoma"/>
            <family val="2"/>
          </rPr>
          <t>Matthew Serpell:</t>
        </r>
        <r>
          <rPr>
            <sz val="8"/>
            <color indexed="81"/>
            <rFont val="Tahoma"/>
            <family val="2"/>
          </rPr>
          <t xml:space="preserve">
Scheme finishes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>Matthew Serpell:</t>
        </r>
        <r>
          <rPr>
            <sz val="8"/>
            <color indexed="81"/>
            <rFont val="Tahoma"/>
            <family val="2"/>
          </rPr>
          <t xml:space="preserve">
Per NIEIR report</t>
        </r>
      </text>
    </comment>
  </commentList>
</comments>
</file>

<file path=xl/comments2.xml><?xml version="1.0" encoding="utf-8"?>
<comments xmlns="http://schemas.openxmlformats.org/spreadsheetml/2006/main">
  <authors>
    <author>Matthew Serpell</author>
  </authors>
  <commentList>
    <comment ref="D10" authorId="0">
      <text>
        <r>
          <rPr>
            <sz val="8"/>
            <color indexed="81"/>
            <rFont val="Tahoma"/>
            <family val="2"/>
          </rPr>
          <t xml:space="preserve">Assume time weighted average of pk / Opk rates (for weekend)
</t>
        </r>
      </text>
    </comment>
    <comment ref="B18" authorId="0">
      <text>
        <r>
          <rPr>
            <b/>
            <sz val="8"/>
            <color indexed="81"/>
            <rFont val="Tahoma"/>
            <family val="2"/>
          </rPr>
          <t>Matthew Serpell:</t>
        </r>
        <r>
          <rPr>
            <sz val="8"/>
            <color indexed="81"/>
            <rFont val="Tahoma"/>
            <family val="2"/>
          </rPr>
          <t xml:space="preserve">
Per NIEIR report</t>
        </r>
      </text>
    </comment>
    <comment ref="AA57" authorId="0">
      <text>
        <r>
          <rPr>
            <b/>
            <sz val="8"/>
            <color indexed="81"/>
            <rFont val="Tahoma"/>
            <family val="2"/>
          </rPr>
          <t>Matthew Serpell:</t>
        </r>
        <r>
          <rPr>
            <sz val="8"/>
            <color indexed="81"/>
            <rFont val="Tahoma"/>
            <family val="2"/>
          </rPr>
          <t xml:space="preserve">
Scheme finishes</t>
        </r>
      </text>
    </comment>
    <comment ref="B58" authorId="0">
      <text>
        <r>
          <rPr>
            <b/>
            <sz val="8"/>
            <color indexed="81"/>
            <rFont val="Tahoma"/>
            <family val="2"/>
          </rPr>
          <t>Matthew Serpell:</t>
        </r>
        <r>
          <rPr>
            <sz val="8"/>
            <color indexed="81"/>
            <rFont val="Tahoma"/>
            <family val="2"/>
          </rPr>
          <t xml:space="preserve">
Per NIEIR report</t>
        </r>
      </text>
    </comment>
    <comment ref="AA59" authorId="0">
      <text>
        <r>
          <rPr>
            <b/>
            <sz val="8"/>
            <color indexed="81"/>
            <rFont val="Tahoma"/>
            <family val="2"/>
          </rPr>
          <t>Matthew Serpell:</t>
        </r>
        <r>
          <rPr>
            <sz val="8"/>
            <color indexed="81"/>
            <rFont val="Tahoma"/>
            <family val="2"/>
          </rPr>
          <t xml:space="preserve">
Scheme finishes</t>
        </r>
      </text>
    </comment>
    <comment ref="B92" authorId="0">
      <text>
        <r>
          <rPr>
            <b/>
            <sz val="8"/>
            <color indexed="81"/>
            <rFont val="Tahoma"/>
            <family val="2"/>
          </rPr>
          <t>Matthew Serpell:</t>
        </r>
        <r>
          <rPr>
            <sz val="8"/>
            <color indexed="81"/>
            <rFont val="Tahoma"/>
            <family val="2"/>
          </rPr>
          <t xml:space="preserve">
Assume GENR cusiotmers below 5000 kW = SFiT</t>
        </r>
      </text>
    </comment>
    <comment ref="B98" authorId="0">
      <text>
        <r>
          <rPr>
            <b/>
            <sz val="8"/>
            <color indexed="81"/>
            <rFont val="Tahoma"/>
            <family val="2"/>
          </rPr>
          <t>Matthew Serpell:</t>
        </r>
        <r>
          <rPr>
            <sz val="8"/>
            <color indexed="81"/>
            <rFont val="Tahoma"/>
            <family val="2"/>
          </rPr>
          <t xml:space="preserve">
Per NIEIR report</t>
        </r>
      </text>
    </comment>
  </commentList>
</comments>
</file>

<file path=xl/sharedStrings.xml><?xml version="1.0" encoding="utf-8"?>
<sst xmlns="http://schemas.openxmlformats.org/spreadsheetml/2006/main" count="1552" uniqueCount="191">
  <si>
    <t>http://cses.anu.edu.au/consumer</t>
  </si>
  <si>
    <t>Own use</t>
  </si>
  <si>
    <t>Melbourne Vic Lat. 37.82° South</t>
  </si>
  <si>
    <t>Module angle: 45°</t>
  </si>
  <si>
    <t>Total</t>
  </si>
  <si>
    <t>Installed peak array power: 1.0kW</t>
  </si>
  <si>
    <t>Number</t>
  </si>
  <si>
    <t>#</t>
  </si>
  <si>
    <t>Capacity</t>
  </si>
  <si>
    <t>kW</t>
  </si>
  <si>
    <t>Month</t>
  </si>
  <si>
    <t>Global</t>
  </si>
  <si>
    <t>Energy</t>
  </si>
  <si>
    <t>Av capacity</t>
  </si>
  <si>
    <t>kW/ea</t>
  </si>
  <si>
    <t xml:space="preserve">irradiation </t>
  </si>
  <si>
    <t xml:space="preserve">produced </t>
  </si>
  <si>
    <t>Av Energy per kW</t>
  </si>
  <si>
    <t>kWh</t>
  </si>
  <si>
    <t>kWh/m^2</t>
  </si>
  <si>
    <t>Av Energy per cust</t>
  </si>
  <si>
    <t>kWh/ea</t>
  </si>
  <si>
    <t>In home Use</t>
  </si>
  <si>
    <t>Export to grid</t>
  </si>
  <si>
    <t>Total Export to grid</t>
  </si>
  <si>
    <t>Actual per CIS</t>
  </si>
  <si>
    <t>Total In House Use</t>
  </si>
  <si>
    <t>$</t>
  </si>
  <si>
    <t>Variance</t>
  </si>
  <si>
    <t>%</t>
  </si>
  <si>
    <t>Adelaide SA Lat. 34.93° South</t>
  </si>
  <si>
    <t>Premium Feed-In Tariff - 2012 Forecasts</t>
  </si>
  <si>
    <t>CP</t>
  </si>
  <si>
    <t>PAL</t>
  </si>
  <si>
    <t>Av Engy / kW</t>
  </si>
  <si>
    <t>Check</t>
  </si>
  <si>
    <t>Premium Feed-in tariff</t>
  </si>
  <si>
    <t>Generic Inputs</t>
  </si>
  <si>
    <t>Inputs</t>
  </si>
  <si>
    <t>$/kWh</t>
  </si>
  <si>
    <t>$/month</t>
  </si>
  <si>
    <t>Transitional Feed-in tariff</t>
  </si>
  <si>
    <t>Standard Feed-in tariff</t>
  </si>
  <si>
    <t>Approximate Lost DUoS</t>
  </si>
  <si>
    <t>Nominal Lost DUoS Rate (Peak block 1)</t>
  </si>
  <si>
    <t>PV Feed-In Tariff - 2011 End of Year Forecasts</t>
  </si>
  <si>
    <t>Total FiT payments</t>
  </si>
  <si>
    <t>Total Lost DUoS</t>
  </si>
  <si>
    <t>($ nom)</t>
  </si>
  <si>
    <t>Discount Rate</t>
  </si>
  <si>
    <t>Annual discount rate</t>
  </si>
  <si>
    <t>Annual Loast DUoS</t>
  </si>
  <si>
    <t>Cumulative discount rate</t>
  </si>
  <si>
    <t>Real value</t>
  </si>
  <si>
    <t>Net Present Value</t>
  </si>
  <si>
    <t>Feed-in tariff payments</t>
  </si>
  <si>
    <t>Customers</t>
  </si>
  <si>
    <t>Already included in 2010 baseline</t>
  </si>
  <si>
    <t>Gross Feed-in tariff payments</t>
  </si>
  <si>
    <t>Not in 2010 baseline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</si>
  <si>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</si>
  <si>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</si>
  <si>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</si>
  <si>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</si>
  <si>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</si>
  <si>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</si>
  <si>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</si>
  <si>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</si>
  <si>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</si>
  <si>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</si>
  <si>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2020-21</t>
  </si>
  <si>
    <t>2021-22</t>
  </si>
  <si>
    <t>2022-23</t>
  </si>
  <si>
    <t>PFIT</t>
  </si>
  <si>
    <t>SFIT</t>
  </si>
  <si>
    <t>United Energy</t>
  </si>
  <si>
    <t>2009-10</t>
  </si>
  <si>
    <t>2008-09</t>
  </si>
  <si>
    <t>2023-24</t>
  </si>
  <si>
    <t>2024-25</t>
  </si>
  <si>
    <t>Calendar Year</t>
  </si>
  <si>
    <t>Metric</t>
  </si>
  <si>
    <t>Installed Systems(Number)</t>
  </si>
  <si>
    <t>Average of panel capacity (kW)</t>
  </si>
  <si>
    <t>Total UE</t>
  </si>
  <si>
    <t>Type</t>
  </si>
  <si>
    <t>Level</t>
  </si>
  <si>
    <t>&lt;= toggle to see change in levels</t>
  </si>
  <si>
    <t>Period</t>
  </si>
  <si>
    <t>Financial_End</t>
  </si>
  <si>
    <t>Sum of Data</t>
  </si>
  <si>
    <t>Yr</t>
  </si>
  <si>
    <t>Mnth</t>
  </si>
  <si>
    <t>Tariff Class</t>
  </si>
  <si>
    <t>FiT</t>
  </si>
  <si>
    <t>Tariff Code</t>
  </si>
  <si>
    <t>Installed capacity (kW)</t>
  </si>
  <si>
    <t>LV Small</t>
  </si>
  <si>
    <t>LVS1R</t>
  </si>
  <si>
    <t>TOD</t>
  </si>
  <si>
    <t>TOD9</t>
  </si>
  <si>
    <t>Total LV Small PFIT</t>
  </si>
  <si>
    <t>TFIT</t>
  </si>
  <si>
    <t>Total LV Small TFIT</t>
  </si>
  <si>
    <t>LVS2R</t>
  </si>
  <si>
    <t>LVDed</t>
  </si>
  <si>
    <t>LVS1RDED</t>
  </si>
  <si>
    <t>Total LV Small SFIT</t>
  </si>
  <si>
    <t>Total LV Small</t>
  </si>
  <si>
    <t>LV Medium</t>
  </si>
  <si>
    <t>LVkWTOUH</t>
  </si>
  <si>
    <t>LVM1R</t>
  </si>
  <si>
    <t>TOU</t>
  </si>
  <si>
    <t>Total LV Medium PFIT</t>
  </si>
  <si>
    <t>Total LV Medium TFIT</t>
  </si>
  <si>
    <t>LVM2R5D</t>
  </si>
  <si>
    <t>LVM2R7D</t>
  </si>
  <si>
    <t>LVM1RDED</t>
  </si>
  <si>
    <t>LVkWTOU</t>
  </si>
  <si>
    <t>Total LV Medium SFIT</t>
  </si>
  <si>
    <t>Total LV Medium</t>
  </si>
  <si>
    <t>LV Large</t>
  </si>
  <si>
    <t>LVkVATOU</t>
  </si>
  <si>
    <t>Total LV Large SFIT</t>
  </si>
  <si>
    <t>Total LV Large</t>
  </si>
  <si>
    <t>Other</t>
  </si>
  <si>
    <t>NA</t>
  </si>
  <si>
    <t>ERR11</t>
  </si>
  <si>
    <t>Total Other Other</t>
  </si>
  <si>
    <t>Total Other</t>
  </si>
  <si>
    <t>Financial Ytear end</t>
  </si>
  <si>
    <t>Calendar_End</t>
  </si>
  <si>
    <t>Rate of decline in ownership</t>
  </si>
  <si>
    <t>Rate of increase in average size existing</t>
  </si>
  <si>
    <t>E( 8601)</t>
  </si>
  <si>
    <t>E( 8602)</t>
  </si>
  <si>
    <t>E( 8603)</t>
  </si>
  <si>
    <t>E( 8617)</t>
  </si>
  <si>
    <t>E( 8618)</t>
  </si>
  <si>
    <t>Customer Forecasts</t>
  </si>
  <si>
    <t>Year</t>
  </si>
  <si>
    <t>Base</t>
  </si>
  <si>
    <t>High</t>
  </si>
  <si>
    <t>Low</t>
  </si>
  <si>
    <t>Take Up Rate</t>
  </si>
  <si>
    <t>Projected Customers</t>
  </si>
  <si>
    <t>CBTS-66kV</t>
  </si>
  <si>
    <t>ERTS-66kV</t>
  </si>
  <si>
    <t>HTS-66kV</t>
  </si>
  <si>
    <t>MTS-22kV</t>
  </si>
  <si>
    <t>MTS-66kV</t>
  </si>
  <si>
    <t>RTS-66kV</t>
  </si>
  <si>
    <t>RTS-22kV</t>
  </si>
  <si>
    <t>RWTS-66kV</t>
  </si>
  <si>
    <t>SVTS-66kV</t>
  </si>
  <si>
    <t>TSTS-66kV</t>
  </si>
  <si>
    <t>TBTS-66kV</t>
  </si>
  <si>
    <t>Number of Installed Systems</t>
  </si>
  <si>
    <t>Installed Panel Capacity (kW)</t>
  </si>
  <si>
    <t>Terminal Station</t>
  </si>
  <si>
    <t>Average of Panel Capacity (kW)</t>
  </si>
  <si>
    <t>Generation (GWh)</t>
  </si>
  <si>
    <t>Initial Estimate</t>
  </si>
  <si>
    <t>Final Estimate</t>
  </si>
  <si>
    <t>Own Use (GWh)</t>
  </si>
  <si>
    <t>Buyback (GWh)</t>
  </si>
  <si>
    <t>PV and Maximum Demand (Mismatch Factor - i.e. Discount for Inverter Size (kW))</t>
  </si>
  <si>
    <t>Availability at Maximum Demand (MW)</t>
  </si>
  <si>
    <t>Customer Number</t>
  </si>
  <si>
    <t>Average Capacity (kW)</t>
  </si>
  <si>
    <t>Export (GWh)</t>
  </si>
  <si>
    <t>Total (GWh)</t>
  </si>
  <si>
    <t>Capacity (kW)</t>
  </si>
  <si>
    <t>Mismatch Factor (kW)</t>
  </si>
  <si>
    <t>Availability (kW)</t>
  </si>
  <si>
    <t>Availability (MW)</t>
  </si>
  <si>
    <t>PFIT - All Customers</t>
  </si>
  <si>
    <t>PFIT - Residential Customers</t>
  </si>
  <si>
    <t>PFIT - Business Customers</t>
  </si>
  <si>
    <t>TFIT - All Customers</t>
  </si>
  <si>
    <t>TFIT - Residential Customers</t>
  </si>
  <si>
    <t>TFIT - Business Customers</t>
  </si>
  <si>
    <t>SFIT - All Customers</t>
  </si>
  <si>
    <t>SFIT - Residential Customers</t>
  </si>
  <si>
    <t>SFIT - Business Customers</t>
  </si>
  <si>
    <t>All PV - All Customers</t>
  </si>
  <si>
    <t>All PV - Residential Customers</t>
  </si>
  <si>
    <t>All PV - Business Customers</t>
  </si>
  <si>
    <t>PV Capacity at Peak Demand - All Customers</t>
  </si>
  <si>
    <t>PV Capacity at Peak Demand - Residential Customers</t>
  </si>
  <si>
    <t>PV Capacity at Peak Demand - Business Customers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</si>
</sst>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  <numFmt numFmtId="167" formatCode="0.000"/>
    <numFmt numFmtId="168" formatCode="0.0"/>
    <numFmt numFmtId="169" formatCode="d\-mmmm\-yyyy"/>
    <numFmt numFmtId="170" formatCode="_-* #,##0.00000_-;\-* #,##0.00000_-;_-* &quot;-&quot;??_-;_-@_-"/>
    <numFmt numFmtId="171" formatCode="0.0000%"/>
    <numFmt numFmtId="172" formatCode="_-* #,##0.0_-;\-* #,##0.0_-;_-* &quot;-&quot;_-;_-@_-"/>
  </numFmts>
  <fonts count="39" x14ac:knownFonts="1">
    <font>
      <sz val="10"/>
      <name val="Arial"/>
    </font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8"/>
      <color indexed="9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8"/>
      <name val="Arial"/>
      <family val="2"/>
    </font>
    <font>
      <u/>
      <sz val="10"/>
      <name val="Arial"/>
      <family val="2"/>
    </font>
    <font>
      <b/>
      <i/>
      <sz val="10"/>
      <name val="Arial"/>
      <family val="2"/>
    </font>
    <font>
      <sz val="10"/>
      <color indexed="48"/>
      <name val="Arial"/>
      <family val="2"/>
    </font>
    <font>
      <u/>
      <sz val="10"/>
      <name val="Arial"/>
      <family val="2"/>
    </font>
    <font>
      <sz val="10"/>
      <color indexed="12"/>
      <name val="Arial"/>
      <family val="2"/>
    </font>
    <font>
      <sz val="16"/>
      <name val="Arial"/>
      <family val="2"/>
    </font>
    <font>
      <sz val="20"/>
      <name val="Arial"/>
      <family val="2"/>
    </font>
    <font>
      <u/>
      <sz val="20"/>
      <name val="Arial"/>
      <family val="2"/>
    </font>
    <font>
      <sz val="10"/>
      <name val="Arial"/>
      <family val="2"/>
    </font>
    <font>
      <sz val="8"/>
      <name val="Courier New"/>
      <family val="3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55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55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2" borderId="0" applyNumberFormat="0" applyBorder="0" applyAlignment="0" applyProtection="0"/>
    <xf numFmtId="0" fontId="2" fillId="5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10" borderId="0" applyNumberFormat="0" applyBorder="0" applyAlignment="0" applyProtection="0"/>
    <xf numFmtId="0" fontId="3" fillId="3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1" applyNumberFormat="0" applyAlignment="0" applyProtection="0"/>
    <xf numFmtId="0" fontId="6" fillId="6" borderId="2" applyNumberFormat="0" applyAlignment="0" applyProtection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17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3" fillId="3" borderId="1" applyNumberFormat="0" applyAlignment="0" applyProtection="0"/>
    <xf numFmtId="0" fontId="14" fillId="0" borderId="6" applyNumberFormat="0" applyFill="0" applyAlignment="0" applyProtection="0"/>
    <xf numFmtId="0" fontId="15" fillId="8" borderId="0" applyNumberFormat="0" applyBorder="0" applyAlignment="0" applyProtection="0"/>
    <xf numFmtId="0" fontId="1" fillId="4" borderId="7" applyNumberFormat="0" applyFont="0" applyAlignment="0" applyProtection="0"/>
    <xf numFmtId="0" fontId="16" fillId="16" borderId="8" applyNumberFormat="0" applyAlignment="0" applyProtection="0"/>
    <xf numFmtId="9" fontId="1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8">
    <xf numFmtId="0" fontId="0" fillId="0" borderId="0" xfId="0"/>
    <xf numFmtId="0" fontId="21" fillId="18" borderId="0" xfId="0" applyFont="1" applyFill="1"/>
    <xf numFmtId="0" fontId="1" fillId="19" borderId="0" xfId="0" applyFont="1" applyFill="1"/>
    <xf numFmtId="0" fontId="12" fillId="0" borderId="0" xfId="35" applyAlignment="1" applyProtection="1"/>
    <xf numFmtId="0" fontId="22" fillId="19" borderId="0" xfId="0" applyFont="1" applyFill="1"/>
    <xf numFmtId="166" fontId="1" fillId="20" borderId="0" xfId="41" applyNumberFormat="1" applyFill="1"/>
    <xf numFmtId="17" fontId="22" fillId="0" borderId="0" xfId="0" applyNumberFormat="1" applyFont="1"/>
    <xf numFmtId="0" fontId="0" fillId="21" borderId="0" xfId="0" applyFill="1"/>
    <xf numFmtId="164" fontId="1" fillId="0" borderId="0" xfId="28" applyNumberFormat="1"/>
    <xf numFmtId="164" fontId="0" fillId="0" borderId="0" xfId="0" applyNumberFormat="1"/>
    <xf numFmtId="43" fontId="1" fillId="0" borderId="0" xfId="28" applyNumberFormat="1"/>
    <xf numFmtId="43" fontId="0" fillId="0" borderId="0" xfId="0" applyNumberFormat="1"/>
    <xf numFmtId="9" fontId="1" fillId="0" borderId="0" xfId="41"/>
    <xf numFmtId="0" fontId="22" fillId="0" borderId="0" xfId="0" applyFont="1"/>
    <xf numFmtId="164" fontId="1" fillId="20" borderId="0" xfId="28" applyNumberFormat="1" applyFill="1"/>
    <xf numFmtId="0" fontId="25" fillId="18" borderId="0" xfId="0" applyFont="1" applyFill="1"/>
    <xf numFmtId="2" fontId="0" fillId="0" borderId="0" xfId="0" applyNumberFormat="1"/>
    <xf numFmtId="2" fontId="1" fillId="0" borderId="0" xfId="28" applyNumberFormat="1"/>
    <xf numFmtId="0" fontId="0" fillId="0" borderId="0" xfId="0" applyAlignment="1">
      <alignment horizontal="center"/>
    </xf>
    <xf numFmtId="164" fontId="0" fillId="20" borderId="0" xfId="0" applyNumberFormat="1" applyFill="1"/>
    <xf numFmtId="0" fontId="26" fillId="0" borderId="0" xfId="0" applyFont="1"/>
    <xf numFmtId="165" fontId="1" fillId="20" borderId="0" xfId="28" applyNumberFormat="1" applyFill="1"/>
    <xf numFmtId="170" fontId="1" fillId="20" borderId="0" xfId="28" applyNumberFormat="1" applyFill="1"/>
    <xf numFmtId="43" fontId="28" fillId="0" borderId="0" xfId="28" applyNumberFormat="1" applyFont="1"/>
    <xf numFmtId="170" fontId="1" fillId="0" borderId="0" xfId="28" applyNumberFormat="1" applyFill="1"/>
    <xf numFmtId="0" fontId="29" fillId="0" borderId="0" xfId="0" applyFont="1"/>
    <xf numFmtId="164" fontId="0" fillId="19" borderId="0" xfId="0" applyNumberFormat="1" applyFill="1"/>
    <xf numFmtId="164" fontId="1" fillId="22" borderId="0" xfId="28" applyNumberFormat="1" applyFill="1"/>
    <xf numFmtId="164" fontId="0" fillId="22" borderId="0" xfId="0" applyNumberFormat="1" applyFill="1"/>
    <xf numFmtId="10" fontId="0" fillId="20" borderId="0" xfId="41" applyNumberFormat="1" applyFont="1" applyFill="1"/>
    <xf numFmtId="170" fontId="1" fillId="22" borderId="0" xfId="28" applyNumberFormat="1" applyFill="1"/>
    <xf numFmtId="10" fontId="0" fillId="0" borderId="0" xfId="0" applyNumberFormat="1"/>
    <xf numFmtId="171" fontId="0" fillId="20" borderId="0" xfId="41" applyNumberFormat="1" applyFont="1" applyFill="1"/>
    <xf numFmtId="10" fontId="0" fillId="0" borderId="0" xfId="41" applyNumberFormat="1" applyFont="1"/>
    <xf numFmtId="164" fontId="30" fillId="0" borderId="0" xfId="0" applyNumberFormat="1" applyFont="1"/>
    <xf numFmtId="43" fontId="30" fillId="0" borderId="0" xfId="0" applyNumberFormat="1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164" fontId="32" fillId="0" borderId="0" xfId="0" applyNumberFormat="1" applyFont="1"/>
    <xf numFmtId="10" fontId="32" fillId="0" borderId="0" xfId="41" applyNumberFormat="1" applyFont="1" applyFill="1"/>
    <xf numFmtId="10" fontId="32" fillId="0" borderId="0" xfId="0" applyNumberFormat="1" applyFont="1"/>
    <xf numFmtId="171" fontId="32" fillId="0" borderId="0" xfId="41" applyNumberFormat="1" applyFont="1" applyFill="1"/>
    <xf numFmtId="164" fontId="0" fillId="20" borderId="0" xfId="28" applyNumberFormat="1" applyFont="1" applyFill="1"/>
    <xf numFmtId="0" fontId="0" fillId="23" borderId="0" xfId="0" applyFill="1"/>
    <xf numFmtId="0" fontId="36" fillId="0" borderId="0" xfId="0" applyFont="1"/>
    <xf numFmtId="0" fontId="3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167" fontId="0" fillId="0" borderId="0" xfId="0" applyNumberFormat="1" applyAlignment="1">
      <alignment horizontal="left" vertical="center"/>
    </xf>
    <xf numFmtId="167" fontId="0" fillId="24" borderId="10" xfId="0" applyNumberFormat="1" applyFill="1" applyBorder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1" fontId="0" fillId="24" borderId="10" xfId="0" applyNumberFormat="1" applyFill="1" applyBorder="1" applyAlignment="1">
      <alignment horizontal="left" vertical="center"/>
    </xf>
    <xf numFmtId="0" fontId="34" fillId="24" borderId="10" xfId="0" applyFont="1" applyFill="1" applyBorder="1" applyAlignment="1">
      <alignment horizontal="left" vertical="center"/>
    </xf>
    <xf numFmtId="0" fontId="0" fillId="0" borderId="10" xfId="0" applyBorder="1"/>
    <xf numFmtId="2" fontId="0" fillId="24" borderId="10" xfId="0" applyNumberFormat="1" applyFill="1" applyBorder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168" fontId="0" fillId="24" borderId="10" xfId="0" applyNumberForma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67" fontId="34" fillId="24" borderId="10" xfId="0" applyNumberFormat="1" applyFont="1" applyFill="1" applyBorder="1" applyAlignment="1">
      <alignment horizontal="left" vertical="center"/>
    </xf>
    <xf numFmtId="2" fontId="34" fillId="24" borderId="10" xfId="0" applyNumberFormat="1" applyFont="1" applyFill="1" applyBorder="1" applyAlignment="1">
      <alignment horizontal="left" vertical="center"/>
    </xf>
    <xf numFmtId="9" fontId="0" fillId="0" borderId="0" xfId="0" applyNumberFormat="1" applyAlignment="1">
      <alignment horizontal="left" vertical="center"/>
    </xf>
    <xf numFmtId="0" fontId="0" fillId="23" borderId="10" xfId="0" applyFill="1" applyBorder="1"/>
    <xf numFmtId="41" fontId="0" fillId="0" borderId="10" xfId="0" applyNumberFormat="1" applyBorder="1"/>
    <xf numFmtId="41" fontId="0" fillId="23" borderId="10" xfId="0" applyNumberFormat="1" applyFill="1" applyBorder="1"/>
    <xf numFmtId="172" fontId="0" fillId="0" borderId="10" xfId="0" applyNumberFormat="1" applyBorder="1"/>
    <xf numFmtId="172" fontId="0" fillId="23" borderId="10" xfId="0" applyNumberFormat="1" applyFill="1" applyBorder="1"/>
    <xf numFmtId="0" fontId="22" fillId="24" borderId="10" xfId="0" applyFont="1" applyFill="1" applyBorder="1" applyAlignment="1">
      <alignment horizontal="left" vertical="center"/>
    </xf>
    <xf numFmtId="0" fontId="0" fillId="24" borderId="10" xfId="0" applyFill="1" applyBorder="1" applyAlignment="1">
      <alignment horizontal="left" vertical="center"/>
    </xf>
    <xf numFmtId="167" fontId="22" fillId="24" borderId="10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69" fontId="1" fillId="19" borderId="0" xfId="0" applyNumberFormat="1" applyFont="1" applyFill="1" applyAlignment="1">
      <alignment horizontal="left"/>
    </xf>
    <xf numFmtId="169" fontId="27" fillId="19" borderId="0" xfId="0" applyNumberFormat="1" applyFont="1" applyFill="1" applyAlignment="1">
      <alignment horizontal="left"/>
    </xf>
    <xf numFmtId="0" fontId="22" fillId="24" borderId="10" xfId="0" applyFont="1" applyFill="1" applyBorder="1" applyAlignment="1">
      <alignment horizontal="left" vertical="center"/>
    </xf>
    <xf numFmtId="0" fontId="0" fillId="24" borderId="10" xfId="0" applyFill="1" applyBorder="1" applyAlignment="1">
      <alignment horizontal="left" vertical="center"/>
    </xf>
    <xf numFmtId="0" fontId="37" fillId="23" borderId="11" xfId="0" applyFont="1" applyFill="1" applyBorder="1" applyAlignment="1">
      <alignment horizontal="left" vertical="center"/>
    </xf>
    <xf numFmtId="0" fontId="37" fillId="23" borderId="12" xfId="0" applyFont="1" applyFill="1" applyBorder="1" applyAlignment="1">
      <alignment horizontal="left" vertical="center"/>
    </xf>
    <xf numFmtId="0" fontId="37" fillId="23" borderId="13" xfId="0" applyFont="1" applyFill="1" applyBorder="1" applyAlignment="1">
      <alignment horizontal="left" vertical="center"/>
    </xf>
    <xf numFmtId="0" fontId="38" fillId="23" borderId="12" xfId="0" applyFont="1" applyFill="1" applyBorder="1" applyAlignment="1">
      <alignment horizontal="left" vertical="center"/>
    </xf>
    <xf numFmtId="0" fontId="38" fillId="23" borderId="13" xfId="0" applyFont="1" applyFill="1" applyBorder="1" applyAlignment="1">
      <alignment horizontal="left" vertical="center"/>
    </xf>
    <xf numFmtId="0" fontId="22" fillId="24" borderId="14" xfId="0" applyFont="1" applyFill="1" applyBorder="1" applyAlignment="1">
      <alignment horizontal="left" vertical="center"/>
    </xf>
    <xf numFmtId="0" fontId="22" fillId="0" borderId="15" xfId="0" applyFont="1" applyBorder="1" applyAlignment="1">
      <alignment horizontal="left" vertical="center"/>
    </xf>
    <xf numFmtId="0" fontId="22" fillId="24" borderId="11" xfId="0" applyFont="1" applyFill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22" fillId="24" borderId="15" xfId="0" applyFont="1" applyFill="1" applyBorder="1" applyAlignment="1">
      <alignment horizontal="left" vertical="center"/>
    </xf>
    <xf numFmtId="0" fontId="22" fillId="24" borderId="12" xfId="0" applyFont="1" applyFill="1" applyBorder="1" applyAlignment="1">
      <alignment horizontal="left" vertical="center"/>
    </xf>
    <xf numFmtId="0" fontId="22" fillId="24" borderId="13" xfId="0" applyFont="1" applyFill="1" applyBorder="1" applyAlignment="1">
      <alignment horizontal="left" vertical="center"/>
    </xf>
    <xf numFmtId="0" fontId="0" fillId="24" borderId="15" xfId="0" applyFill="1" applyBorder="1" applyAlignment="1">
      <alignment horizontal="left" vertical="center"/>
    </xf>
    <xf numFmtId="0" fontId="34" fillId="24" borderId="14" xfId="0" applyFont="1" applyFill="1" applyBorder="1" applyAlignment="1">
      <alignment horizontal="left" vertical="center"/>
    </xf>
    <xf numFmtId="0" fontId="34" fillId="24" borderId="15" xfId="0" applyFont="1" applyFill="1" applyBorder="1" applyAlignment="1">
      <alignment horizontal="left" vertical="center"/>
    </xf>
    <xf numFmtId="0" fontId="37" fillId="23" borderId="0" xfId="0" applyFont="1" applyFill="1" applyAlignment="1">
      <alignment horizontal="left" vertical="center"/>
    </xf>
    <xf numFmtId="167" fontId="22" fillId="24" borderId="10" xfId="0" applyNumberFormat="1" applyFont="1" applyFill="1" applyBorder="1" applyAlignment="1">
      <alignment horizontal="left" vertical="center"/>
    </xf>
    <xf numFmtId="0" fontId="22" fillId="23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67" fontId="22" fillId="24" borderId="11" xfId="0" applyNumberFormat="1" applyFont="1" applyFill="1" applyBorder="1" applyAlignment="1">
      <alignment horizontal="left" vertical="center"/>
    </xf>
    <xf numFmtId="167" fontId="22" fillId="24" borderId="12" xfId="0" applyNumberFormat="1" applyFont="1" applyFill="1" applyBorder="1" applyAlignment="1">
      <alignment horizontal="left" vertical="center"/>
    </xf>
    <xf numFmtId="167" fontId="22" fillId="24" borderId="13" xfId="0" applyNumberFormat="1" applyFont="1" applyFill="1" applyBorder="1" applyAlignment="1">
      <alignment horizontal="left" vertical="center"/>
    </xf>
    <xf numFmtId="0" fontId="0" fillId="0" borderId="0" xfId="0" applyAlignment="1" applyProtection="1">
      <alignment horizontal="left" vertical="center"/>
    </xf>
    <xf numFmtId="168" fontId="0" fillId="0" borderId="0" xfId="0" applyNumberFormat="1" applyAlignment="1" applyProtection="1">
      <alignment horizontal="left" vertical="center"/>
    </xf>
    <xf numFmtId="1" fontId="0" fillId="0" borderId="0" xfId="0" applyNumberFormat="1" applyAlignment="1" applyProtection="1">
      <alignment horizontal="left" vertical="center"/>
    </xf>
    <xf numFmtId="0" fontId="0" fillId="0" borderId="0" xfId="0" applyProtection="1"/>
    <xf numFmtId="0" fontId="37" fillId="23" borderId="11" xfId="0" applyFont="1" applyFill="1" applyBorder="1" applyAlignment="1" applyProtection="1">
      <alignment horizontal="left" vertical="center"/>
    </xf>
    <xf numFmtId="0" fontId="37" fillId="23" borderId="12" xfId="0" applyFont="1" applyFill="1" applyBorder="1" applyAlignment="1" applyProtection="1">
      <alignment horizontal="left" vertical="center"/>
    </xf>
    <xf numFmtId="0" fontId="37" fillId="23" borderId="13" xfId="0" applyFont="1" applyFill="1" applyBorder="1" applyAlignment="1" applyProtection="1">
      <alignment horizontal="left" vertical="center"/>
    </xf>
    <xf numFmtId="0" fontId="37" fillId="23" borderId="10" xfId="0" applyFont="1" applyFill="1" applyBorder="1" applyAlignment="1" applyProtection="1">
      <alignment horizontal="left" vertical="center"/>
    </xf>
    <xf numFmtId="1" fontId="22" fillId="24" borderId="10" xfId="0" applyNumberFormat="1" applyFont="1" applyFill="1" applyBorder="1" applyAlignment="1" applyProtection="1">
      <alignment horizontal="left" vertical="center"/>
    </xf>
    <xf numFmtId="0" fontId="22" fillId="24" borderId="10" xfId="0" applyFont="1" applyFill="1" applyBorder="1" applyAlignment="1" applyProtection="1">
      <alignment horizontal="left" vertical="center"/>
    </xf>
    <xf numFmtId="168" fontId="22" fillId="24" borderId="10" xfId="0" applyNumberFormat="1" applyFont="1" applyFill="1" applyBorder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vertical="center"/>
    </xf>
    <xf numFmtId="0" fontId="0" fillId="24" borderId="10" xfId="0" applyFill="1" applyBorder="1" applyAlignment="1" applyProtection="1">
      <alignment horizontal="left" vertical="center"/>
    </xf>
    <xf numFmtId="1" fontId="0" fillId="24" borderId="10" xfId="0" applyNumberFormat="1" applyFill="1" applyBorder="1" applyAlignment="1" applyProtection="1">
      <alignment horizontal="left" vertical="center"/>
    </xf>
    <xf numFmtId="168" fontId="0" fillId="24" borderId="10" xfId="0" applyNumberFormat="1" applyFill="1" applyBorder="1" applyAlignment="1" applyProtection="1">
      <alignment horizontal="left" vertical="center"/>
    </xf>
    <xf numFmtId="41" fontId="0" fillId="0" borderId="0" xfId="0" applyNumberFormat="1" applyAlignment="1" applyProtection="1">
      <alignment horizontal="left" vertical="center"/>
    </xf>
    <xf numFmtId="0" fontId="34" fillId="24" borderId="10" xfId="0" applyFont="1" applyFill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168" fontId="22" fillId="0" borderId="0" xfId="0" applyNumberFormat="1" applyFont="1" applyAlignment="1" applyProtection="1">
      <alignment horizontal="left" vertical="center"/>
    </xf>
    <xf numFmtId="0" fontId="0" fillId="23" borderId="12" xfId="0" applyFill="1" applyBorder="1" applyAlignment="1" applyProtection="1">
      <alignment horizontal="left" vertical="center"/>
    </xf>
    <xf numFmtId="0" fontId="0" fillId="23" borderId="13" xfId="0" applyFill="1" applyBorder="1" applyAlignment="1" applyProtection="1">
      <alignment horizontal="left" vertical="center"/>
    </xf>
    <xf numFmtId="1" fontId="34" fillId="24" borderId="10" xfId="0" applyNumberFormat="1" applyFont="1" applyFill="1" applyBorder="1" applyAlignment="1" applyProtection="1">
      <alignment horizontal="left" vertical="center"/>
    </xf>
    <xf numFmtId="168" fontId="34" fillId="24" borderId="10" xfId="0" applyNumberFormat="1" applyFont="1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1" fontId="0" fillId="0" borderId="0" xfId="0" applyNumberFormat="1" applyFill="1" applyBorder="1" applyAlignment="1" applyProtection="1">
      <alignment horizontal="left" vertical="center"/>
    </xf>
    <xf numFmtId="168" fontId="0" fillId="0" borderId="0" xfId="0" applyNumberFormat="1" applyFill="1" applyBorder="1" applyAlignment="1" applyProtection="1">
      <alignment horizontal="left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33</xdr:row>
      <xdr:rowOff>104775</xdr:rowOff>
    </xdr:from>
    <xdr:to>
      <xdr:col>11</xdr:col>
      <xdr:colOff>219075</xdr:colOff>
      <xdr:row>62</xdr:row>
      <xdr:rowOff>66675</xdr:rowOff>
    </xdr:to>
    <xdr:pic>
      <xdr:nvPicPr>
        <xdr:cNvPr id="3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5667375"/>
          <a:ext cx="3695700" cy="477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5</xdr:row>
      <xdr:rowOff>142875</xdr:rowOff>
    </xdr:from>
    <xdr:to>
      <xdr:col>11</xdr:col>
      <xdr:colOff>266700</xdr:colOff>
      <xdr:row>31</xdr:row>
      <xdr:rowOff>123825</xdr:rowOff>
    </xdr:to>
    <xdr:pic>
      <xdr:nvPicPr>
        <xdr:cNvPr id="328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86050" y="1085850"/>
          <a:ext cx="3743325" cy="427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watts-by-month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ts Installed by Month  "/>
      <sheetName val="NationalStats"/>
      <sheetName val="Installed_ACT"/>
      <sheetName val="Installed_NSW"/>
      <sheetName val="Installed_NT"/>
      <sheetName val="Installed_QLD"/>
      <sheetName val="Installed_SA"/>
      <sheetName val="Installed_TAS"/>
      <sheetName val="Installed_W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ses.anu.edu.au/consumer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AD59"/>
  <sheetViews>
    <sheetView zoomScale="75" workbookViewId="0">
      <selection activeCell="C27" sqref="C27"/>
    </sheetView>
  </sheetViews>
  <sheetFormatPr defaultRowHeight="12.75" x14ac:dyDescent="0.2"/>
  <cols>
    <col min="1" max="1" width="2.7109375" customWidth="1"/>
    <col min="2" max="2" width="7.42578125" customWidth="1"/>
    <col min="12" max="12" width="5.28515625" customWidth="1"/>
    <col min="13" max="14" width="10.7109375" customWidth="1"/>
    <col min="15" max="15" width="14.42578125" customWidth="1"/>
    <col min="16" max="23" width="10.7109375" customWidth="1"/>
  </cols>
  <sheetData>
    <row r="1" spans="2:30" ht="23.25" x14ac:dyDescent="0.35">
      <c r="B1" s="15" t="s">
        <v>31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2:30" x14ac:dyDescent="0.2">
      <c r="B2" s="71"/>
      <c r="C2" s="71"/>
      <c r="D2" s="71"/>
      <c r="E2" s="71"/>
      <c r="F2" s="71"/>
      <c r="G2" s="71"/>
      <c r="H2" s="71"/>
      <c r="I2" s="7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4" spans="2:30" x14ac:dyDescent="0.2">
      <c r="M4" s="13"/>
      <c r="N4" s="13"/>
    </row>
    <row r="6" spans="2:30" x14ac:dyDescent="0.2">
      <c r="B6" s="3" t="s">
        <v>0</v>
      </c>
    </row>
    <row r="8" spans="2:30" x14ac:dyDescent="0.2">
      <c r="O8" s="4" t="s">
        <v>34</v>
      </c>
      <c r="P8" s="18">
        <v>1</v>
      </c>
      <c r="Q8" s="18">
        <f>P8+1</f>
        <v>2</v>
      </c>
      <c r="R8" s="18">
        <f t="shared" ref="R8:AA8" si="0">Q8+1</f>
        <v>3</v>
      </c>
      <c r="S8" s="18">
        <f t="shared" si="0"/>
        <v>4</v>
      </c>
      <c r="T8" s="18">
        <f t="shared" si="0"/>
        <v>5</v>
      </c>
      <c r="U8" s="18">
        <f t="shared" si="0"/>
        <v>6</v>
      </c>
      <c r="V8" s="18">
        <f t="shared" si="0"/>
        <v>7</v>
      </c>
      <c r="W8" s="18">
        <f t="shared" si="0"/>
        <v>8</v>
      </c>
      <c r="X8" s="18">
        <f t="shared" si="0"/>
        <v>9</v>
      </c>
      <c r="Y8" s="18">
        <f t="shared" si="0"/>
        <v>10</v>
      </c>
      <c r="Z8" s="18">
        <f t="shared" si="0"/>
        <v>11</v>
      </c>
      <c r="AA8" s="18">
        <f t="shared" si="0"/>
        <v>12</v>
      </c>
      <c r="AB8" s="18" t="s">
        <v>4</v>
      </c>
      <c r="AC8" s="18" t="s">
        <v>35</v>
      </c>
    </row>
    <row r="9" spans="2:30" x14ac:dyDescent="0.2">
      <c r="B9" t="s">
        <v>2</v>
      </c>
      <c r="N9" s="11"/>
    </row>
    <row r="10" spans="2:30" x14ac:dyDescent="0.2">
      <c r="B10" t="s">
        <v>3</v>
      </c>
      <c r="O10" t="s">
        <v>33</v>
      </c>
      <c r="P10" s="16">
        <f>(E16+E43)/2</f>
        <v>172.24</v>
      </c>
      <c r="Q10" s="16">
        <f>(E17+E44)/2</f>
        <v>164.72499999999999</v>
      </c>
      <c r="R10" s="16">
        <f>(E18+E45)/2</f>
        <v>160.315</v>
      </c>
      <c r="S10" s="16">
        <f>(E19+E46)/2</f>
        <v>96.694999999999993</v>
      </c>
      <c r="T10" s="16">
        <f>(E20+E47)/2</f>
        <v>71.144999999999996</v>
      </c>
      <c r="U10" s="16">
        <f>(E21+E48)/2</f>
        <v>54.75</v>
      </c>
      <c r="V10" s="16">
        <f>(E22+E49)/2</f>
        <v>57.754999999999995</v>
      </c>
      <c r="W10" s="16">
        <f>(E23+E50)/2</f>
        <v>80.194999999999993</v>
      </c>
      <c r="X10" s="16">
        <f>(E24+E51)/2</f>
        <v>117.13</v>
      </c>
      <c r="Y10" s="16">
        <f>(E25+E52)/2</f>
        <v>157.375</v>
      </c>
      <c r="Z10" s="16">
        <f>(E26+E53)/2</f>
        <v>146.63499999999999</v>
      </c>
      <c r="AA10" s="16">
        <v>153.66499999999999</v>
      </c>
      <c r="AB10" s="16">
        <f>SUM(P10:AA10)</f>
        <v>1432.6249999999998</v>
      </c>
      <c r="AC10" s="16">
        <f>(E28+E55)/2-AB10</f>
        <v>0</v>
      </c>
    </row>
    <row r="11" spans="2:30" x14ac:dyDescent="0.2">
      <c r="B11" s="7" t="s">
        <v>5</v>
      </c>
      <c r="C11" s="7"/>
      <c r="D11" s="7"/>
      <c r="E11" s="7"/>
      <c r="O11" t="s">
        <v>32</v>
      </c>
      <c r="P11" s="16">
        <f>E16</f>
        <v>158.57</v>
      </c>
      <c r="Q11" s="16">
        <f>E17</f>
        <v>151</v>
      </c>
      <c r="R11" s="16">
        <f>E18</f>
        <v>142.33000000000001</v>
      </c>
      <c r="S11" s="17">
        <f>E19</f>
        <v>85.31</v>
      </c>
      <c r="T11" s="17">
        <f>E20</f>
        <v>60.69</v>
      </c>
      <c r="U11" s="17">
        <f>E21</f>
        <v>43.92</v>
      </c>
      <c r="V11" s="17">
        <f>E22</f>
        <v>52.36</v>
      </c>
      <c r="W11" s="17">
        <f>E23</f>
        <v>72.37</v>
      </c>
      <c r="X11" s="16">
        <f>E24</f>
        <v>98.53</v>
      </c>
      <c r="Y11" s="16">
        <f>E25</f>
        <v>139.29</v>
      </c>
      <c r="Z11" s="16">
        <f>E26</f>
        <v>133.84</v>
      </c>
      <c r="AA11" s="16">
        <f>E27</f>
        <v>144.33000000000001</v>
      </c>
      <c r="AB11" s="16">
        <f>SUM(P11:AA11)</f>
        <v>1282.54</v>
      </c>
      <c r="AC11" s="16">
        <f>E28-AB11</f>
        <v>0</v>
      </c>
    </row>
    <row r="12" spans="2:30" x14ac:dyDescent="0.2">
      <c r="S12" s="8"/>
      <c r="T12" s="8"/>
      <c r="U12" s="8"/>
      <c r="V12" s="8"/>
      <c r="W12" s="8"/>
    </row>
    <row r="13" spans="2:30" x14ac:dyDescent="0.2">
      <c r="B13" t="s">
        <v>10</v>
      </c>
      <c r="C13" t="s">
        <v>11</v>
      </c>
      <c r="E13" t="s">
        <v>12</v>
      </c>
      <c r="S13" s="10"/>
      <c r="T13" s="10"/>
      <c r="U13" s="10"/>
      <c r="V13" s="10"/>
      <c r="W13" s="10"/>
    </row>
    <row r="14" spans="2:30" x14ac:dyDescent="0.2">
      <c r="C14" t="s">
        <v>15</v>
      </c>
      <c r="D14" t="s">
        <v>16</v>
      </c>
      <c r="S14" s="10"/>
      <c r="T14" s="10"/>
      <c r="U14" s="10"/>
      <c r="V14" s="10"/>
      <c r="W14" s="10"/>
    </row>
    <row r="15" spans="2:30" x14ac:dyDescent="0.2">
      <c r="C15" t="s">
        <v>19</v>
      </c>
      <c r="D15" t="s">
        <v>18</v>
      </c>
      <c r="S15" s="10"/>
      <c r="T15" s="10"/>
      <c r="U15" s="10"/>
      <c r="V15" s="10"/>
      <c r="W15" s="10"/>
    </row>
    <row r="16" spans="2:30" x14ac:dyDescent="0.2">
      <c r="B16">
        <v>1</v>
      </c>
      <c r="C16">
        <v>171.6</v>
      </c>
      <c r="E16">
        <v>158.57</v>
      </c>
      <c r="S16" s="10"/>
      <c r="T16" s="10"/>
      <c r="U16" s="10"/>
      <c r="V16" s="10"/>
      <c r="W16" s="8"/>
    </row>
    <row r="17" spans="2:23" x14ac:dyDescent="0.2">
      <c r="B17">
        <v>2</v>
      </c>
      <c r="C17">
        <v>163.41</v>
      </c>
      <c r="E17">
        <v>151</v>
      </c>
      <c r="S17" s="10"/>
      <c r="T17" s="10"/>
      <c r="U17" s="10"/>
      <c r="V17" s="10"/>
      <c r="W17" s="10"/>
    </row>
    <row r="18" spans="2:23" x14ac:dyDescent="0.2">
      <c r="B18">
        <v>3</v>
      </c>
      <c r="C18">
        <v>154.02000000000001</v>
      </c>
      <c r="E18">
        <v>142.33000000000001</v>
      </c>
      <c r="S18" s="10"/>
      <c r="T18" s="10"/>
      <c r="U18" s="10"/>
      <c r="V18" s="10"/>
      <c r="W18" s="10"/>
    </row>
    <row r="19" spans="2:23" x14ac:dyDescent="0.2">
      <c r="B19">
        <v>4</v>
      </c>
      <c r="C19">
        <v>92.33</v>
      </c>
      <c r="E19">
        <v>85.31</v>
      </c>
    </row>
    <row r="20" spans="2:23" x14ac:dyDescent="0.2">
      <c r="B20">
        <v>5</v>
      </c>
      <c r="C20">
        <v>65.680000000000007</v>
      </c>
      <c r="E20">
        <v>60.69</v>
      </c>
      <c r="S20" s="8"/>
      <c r="T20" s="8"/>
      <c r="U20" s="8"/>
    </row>
    <row r="21" spans="2:23" x14ac:dyDescent="0.2">
      <c r="B21">
        <v>6</v>
      </c>
      <c r="C21">
        <v>47.54</v>
      </c>
      <c r="E21">
        <v>43.92</v>
      </c>
      <c r="S21" s="9"/>
      <c r="T21" s="9"/>
      <c r="U21" s="9"/>
    </row>
    <row r="22" spans="2:23" x14ac:dyDescent="0.2">
      <c r="B22">
        <v>7</v>
      </c>
      <c r="C22">
        <v>56.66</v>
      </c>
      <c r="E22">
        <v>52.36</v>
      </c>
      <c r="S22" s="9"/>
      <c r="T22" s="9"/>
      <c r="U22" s="9"/>
    </row>
    <row r="23" spans="2:23" ht="15" customHeight="1" x14ac:dyDescent="0.2">
      <c r="B23">
        <v>8</v>
      </c>
      <c r="C23">
        <v>78.319999999999993</v>
      </c>
      <c r="E23">
        <v>72.37</v>
      </c>
    </row>
    <row r="24" spans="2:23" x14ac:dyDescent="0.2">
      <c r="B24">
        <v>9</v>
      </c>
      <c r="C24">
        <v>106.62</v>
      </c>
      <c r="E24">
        <v>98.53</v>
      </c>
      <c r="S24" s="8"/>
      <c r="T24" s="8"/>
      <c r="U24" s="8"/>
    </row>
    <row r="25" spans="2:23" x14ac:dyDescent="0.2">
      <c r="B25">
        <v>10</v>
      </c>
      <c r="C25">
        <v>150.74</v>
      </c>
      <c r="E25">
        <v>139.29</v>
      </c>
      <c r="S25" s="8"/>
      <c r="T25" s="8"/>
      <c r="U25" s="8"/>
    </row>
    <row r="26" spans="2:23" x14ac:dyDescent="0.2">
      <c r="B26">
        <v>11</v>
      </c>
      <c r="C26">
        <v>144.84</v>
      </c>
      <c r="E26">
        <v>133.84</v>
      </c>
      <c r="S26" s="9"/>
      <c r="T26" s="9"/>
      <c r="U26" s="9"/>
    </row>
    <row r="27" spans="2:23" x14ac:dyDescent="0.2">
      <c r="B27">
        <v>12</v>
      </c>
      <c r="C27">
        <v>156.19</v>
      </c>
      <c r="E27">
        <v>144.33000000000001</v>
      </c>
      <c r="S27" s="12"/>
      <c r="T27" s="12"/>
      <c r="U27" s="12"/>
    </row>
    <row r="28" spans="2:23" x14ac:dyDescent="0.2">
      <c r="E28" s="13">
        <f>SUM(E16:E27)</f>
        <v>1282.54</v>
      </c>
    </row>
    <row r="29" spans="2:23" x14ac:dyDescent="0.2">
      <c r="S29" s="9"/>
      <c r="T29" s="9"/>
      <c r="U29" s="9"/>
    </row>
    <row r="31" spans="2:23" ht="17.25" customHeight="1" x14ac:dyDescent="0.2"/>
    <row r="34" spans="2:21" x14ac:dyDescent="0.2">
      <c r="M34" s="13"/>
      <c r="N34" s="13"/>
    </row>
    <row r="36" spans="2:21" x14ac:dyDescent="0.2">
      <c r="B36" t="s">
        <v>30</v>
      </c>
      <c r="P36" s="11"/>
    </row>
    <row r="37" spans="2:21" x14ac:dyDescent="0.2">
      <c r="B37" t="s">
        <v>3</v>
      </c>
      <c r="P37" s="11"/>
    </row>
    <row r="38" spans="2:21" ht="17.25" customHeight="1" x14ac:dyDescent="0.2">
      <c r="B38" s="7" t="s">
        <v>5</v>
      </c>
      <c r="C38" s="7"/>
      <c r="D38" s="7"/>
      <c r="E38" s="7"/>
      <c r="P38" s="11"/>
    </row>
    <row r="39" spans="2:21" x14ac:dyDescent="0.2">
      <c r="P39" s="11"/>
    </row>
    <row r="40" spans="2:21" x14ac:dyDescent="0.2">
      <c r="B40" t="s">
        <v>10</v>
      </c>
      <c r="C40" t="s">
        <v>11</v>
      </c>
      <c r="E40" t="s">
        <v>12</v>
      </c>
      <c r="N40" s="6"/>
      <c r="O40" s="6"/>
      <c r="P40" s="6"/>
      <c r="Q40" s="6"/>
      <c r="R40" s="6"/>
      <c r="S40" s="6"/>
      <c r="T40" s="6"/>
      <c r="U40" s="6"/>
    </row>
    <row r="41" spans="2:21" x14ac:dyDescent="0.2">
      <c r="C41" t="s">
        <v>15</v>
      </c>
      <c r="D41" t="s">
        <v>16</v>
      </c>
      <c r="N41" s="8"/>
      <c r="O41" s="8"/>
      <c r="P41" s="8"/>
      <c r="Q41" s="8"/>
      <c r="R41" s="8"/>
      <c r="S41" s="8"/>
      <c r="T41" s="8"/>
      <c r="U41" s="8"/>
    </row>
    <row r="42" spans="2:21" x14ac:dyDescent="0.2">
      <c r="C42" t="s">
        <v>19</v>
      </c>
      <c r="D42" t="s">
        <v>18</v>
      </c>
      <c r="N42" s="8"/>
      <c r="O42" s="8"/>
      <c r="P42" s="8"/>
      <c r="Q42" s="8"/>
      <c r="R42" s="8"/>
      <c r="S42" s="8"/>
      <c r="T42" s="8"/>
      <c r="U42" s="8"/>
    </row>
    <row r="43" spans="2:21" x14ac:dyDescent="0.2">
      <c r="B43">
        <v>1</v>
      </c>
      <c r="C43">
        <v>201.19</v>
      </c>
      <c r="E43">
        <v>185.91</v>
      </c>
      <c r="N43" s="10"/>
      <c r="O43" s="10"/>
      <c r="P43" s="10"/>
      <c r="Q43" s="10"/>
      <c r="R43" s="10"/>
      <c r="S43" s="10"/>
      <c r="T43" s="10"/>
      <c r="U43" s="10"/>
    </row>
    <row r="44" spans="2:21" x14ac:dyDescent="0.2">
      <c r="B44">
        <v>2</v>
      </c>
      <c r="C44">
        <v>193.11</v>
      </c>
      <c r="E44">
        <v>178.45</v>
      </c>
      <c r="M44" s="10"/>
      <c r="N44" s="10"/>
      <c r="O44" s="10"/>
      <c r="P44" s="10"/>
      <c r="Q44" s="10"/>
      <c r="R44" s="10"/>
      <c r="S44" s="10"/>
      <c r="T44" s="10"/>
      <c r="U44" s="10"/>
    </row>
    <row r="45" spans="2:21" ht="17.25" customHeight="1" x14ac:dyDescent="0.2">
      <c r="B45">
        <v>3</v>
      </c>
      <c r="C45">
        <v>192.95</v>
      </c>
      <c r="E45">
        <v>178.3</v>
      </c>
      <c r="N45" s="10"/>
      <c r="O45" s="10"/>
      <c r="P45" s="10"/>
      <c r="Q45" s="10"/>
      <c r="R45" s="10"/>
      <c r="S45" s="10"/>
      <c r="T45" s="10"/>
      <c r="U45" s="10"/>
    </row>
    <row r="46" spans="2:21" x14ac:dyDescent="0.2">
      <c r="B46">
        <v>4</v>
      </c>
      <c r="C46">
        <v>116.96</v>
      </c>
      <c r="E46">
        <v>108.08</v>
      </c>
      <c r="N46" s="10"/>
      <c r="O46" s="10"/>
      <c r="P46" s="10"/>
      <c r="Q46" s="10"/>
      <c r="R46" s="10"/>
      <c r="S46" s="10"/>
      <c r="T46" s="10"/>
      <c r="U46" s="10"/>
    </row>
    <row r="47" spans="2:21" x14ac:dyDescent="0.2">
      <c r="B47">
        <v>5</v>
      </c>
      <c r="C47">
        <v>88.31</v>
      </c>
      <c r="E47">
        <v>81.599999999999994</v>
      </c>
      <c r="N47" s="10"/>
      <c r="O47" s="10"/>
      <c r="P47" s="10"/>
      <c r="Q47" s="10"/>
      <c r="R47" s="10"/>
      <c r="S47" s="10"/>
      <c r="T47" s="10"/>
      <c r="U47" s="10"/>
    </row>
    <row r="48" spans="2:21" x14ac:dyDescent="0.2">
      <c r="B48">
        <v>6</v>
      </c>
      <c r="C48">
        <v>70.97</v>
      </c>
      <c r="E48">
        <v>65.58</v>
      </c>
      <c r="N48" s="10"/>
      <c r="O48" s="10"/>
      <c r="P48" s="10"/>
      <c r="Q48" s="10"/>
      <c r="R48" s="10"/>
      <c r="S48" s="10"/>
      <c r="T48" s="10"/>
      <c r="U48" s="10"/>
    </row>
    <row r="49" spans="2:21" x14ac:dyDescent="0.2">
      <c r="B49">
        <v>7</v>
      </c>
      <c r="C49">
        <v>68.34</v>
      </c>
      <c r="E49">
        <v>63.15</v>
      </c>
    </row>
    <row r="50" spans="2:21" x14ac:dyDescent="0.2">
      <c r="B50">
        <v>8</v>
      </c>
      <c r="C50">
        <v>95.26</v>
      </c>
      <c r="E50">
        <v>88.02</v>
      </c>
      <c r="N50" s="8"/>
      <c r="O50" s="8"/>
      <c r="P50" s="8"/>
      <c r="Q50" s="8"/>
      <c r="R50" s="8"/>
      <c r="S50" s="8"/>
      <c r="T50" s="8"/>
      <c r="U50" s="8"/>
    </row>
    <row r="51" spans="2:21" x14ac:dyDescent="0.2">
      <c r="B51">
        <v>9</v>
      </c>
      <c r="C51">
        <v>146.88999999999999</v>
      </c>
      <c r="E51">
        <v>135.72999999999999</v>
      </c>
      <c r="N51" s="9"/>
      <c r="O51" s="9"/>
      <c r="P51" s="9"/>
      <c r="Q51" s="9"/>
      <c r="R51" s="9"/>
      <c r="S51" s="9"/>
      <c r="T51" s="9"/>
      <c r="U51" s="9"/>
    </row>
    <row r="52" spans="2:21" x14ac:dyDescent="0.2">
      <c r="B52">
        <v>10</v>
      </c>
      <c r="C52">
        <v>189.88</v>
      </c>
      <c r="E52">
        <v>175.46</v>
      </c>
      <c r="N52" s="9"/>
      <c r="O52" s="9"/>
      <c r="P52" s="9"/>
      <c r="Q52" s="9"/>
      <c r="R52" s="9"/>
      <c r="S52" s="9"/>
      <c r="T52" s="9"/>
      <c r="U52" s="9"/>
    </row>
    <row r="53" spans="2:21" x14ac:dyDescent="0.2">
      <c r="B53">
        <v>11</v>
      </c>
      <c r="C53">
        <v>172.54</v>
      </c>
      <c r="E53">
        <v>159.43</v>
      </c>
    </row>
    <row r="54" spans="2:21" x14ac:dyDescent="0.2">
      <c r="B54">
        <v>12</v>
      </c>
      <c r="C54">
        <v>176.4</v>
      </c>
      <c r="E54">
        <v>163</v>
      </c>
      <c r="N54" s="8"/>
      <c r="O54" s="8"/>
      <c r="P54" s="8"/>
      <c r="Q54" s="8"/>
      <c r="R54" s="8"/>
      <c r="S54" s="8"/>
      <c r="T54" s="8"/>
      <c r="U54" s="8"/>
    </row>
    <row r="55" spans="2:21" x14ac:dyDescent="0.2">
      <c r="E55" s="13">
        <f>SUM(E43:E54)</f>
        <v>1582.7100000000003</v>
      </c>
      <c r="N55" s="8"/>
      <c r="O55" s="8"/>
      <c r="P55" s="8"/>
      <c r="Q55" s="8"/>
      <c r="R55" s="8"/>
      <c r="S55" s="8"/>
      <c r="T55" s="8"/>
      <c r="U55" s="8"/>
    </row>
    <row r="56" spans="2:21" x14ac:dyDescent="0.2">
      <c r="N56" s="9"/>
      <c r="O56" s="9"/>
      <c r="P56" s="9"/>
      <c r="Q56" s="9"/>
      <c r="R56" s="9"/>
      <c r="S56" s="9"/>
      <c r="T56" s="9"/>
      <c r="U56" s="9"/>
    </row>
    <row r="57" spans="2:21" x14ac:dyDescent="0.2">
      <c r="N57" s="12"/>
      <c r="O57" s="12"/>
      <c r="P57" s="12"/>
      <c r="Q57" s="12"/>
      <c r="R57" s="12"/>
      <c r="S57" s="12"/>
      <c r="T57" s="12"/>
      <c r="U57" s="12"/>
    </row>
    <row r="59" spans="2:21" x14ac:dyDescent="0.2">
      <c r="N59" s="9"/>
      <c r="O59" s="9"/>
      <c r="P59" s="9"/>
      <c r="Q59" s="9"/>
      <c r="R59" s="9"/>
      <c r="S59" s="9"/>
      <c r="T59" s="9"/>
      <c r="U59" s="9"/>
    </row>
  </sheetData>
  <sheetProtection password="8BDB" sheet="1" objects="1" scenarios="1"/>
  <mergeCells count="1">
    <mergeCell ref="B2:I2"/>
  </mergeCells>
  <phoneticPr fontId="20" type="noConversion"/>
  <hyperlinks>
    <hyperlink ref="B6" r:id="rId1"/>
  </hyperlinks>
  <pageMargins left="0.17" right="0.17" top="0.98425196850393704" bottom="0.98425196850393704" header="0.51181102362204722" footer="0.51181102362204722"/>
  <pageSetup paperSize="9" scale="52" orientation="landscape" cellComments="asDisplayed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indexed="44"/>
    <pageSetUpPr fitToPage="1"/>
  </sheetPr>
  <dimension ref="B1:BJ156"/>
  <sheetViews>
    <sheetView zoomScale="85" workbookViewId="0">
      <pane xSplit="3" ySplit="6" topLeftCell="K7" activePane="bottomRight" state="frozen"/>
      <selection pane="topRight" activeCell="D1" sqref="D1"/>
      <selection pane="bottomLeft" activeCell="A7" sqref="A7"/>
      <selection pane="bottomRight" activeCell="B45" sqref="B45"/>
    </sheetView>
  </sheetViews>
  <sheetFormatPr defaultRowHeight="12.75" x14ac:dyDescent="0.2"/>
  <cols>
    <col min="1" max="1" width="2.7109375" customWidth="1"/>
    <col min="2" max="2" width="35.140625" customWidth="1"/>
    <col min="3" max="3" width="11.85546875" bestFit="1" customWidth="1"/>
    <col min="4" max="4" width="22.140625" customWidth="1"/>
    <col min="5" max="8" width="19" customWidth="1"/>
    <col min="9" max="15" width="10.7109375" customWidth="1"/>
    <col min="16" max="16" width="11.5703125" customWidth="1"/>
    <col min="17" max="62" width="10.7109375" customWidth="1"/>
  </cols>
  <sheetData>
    <row r="1" spans="2:62" ht="23.25" x14ac:dyDescent="0.35"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</row>
    <row r="2" spans="2:62" x14ac:dyDescent="0.2">
      <c r="B2" s="72">
        <v>40989</v>
      </c>
      <c r="C2" s="72"/>
      <c r="D2" s="72"/>
      <c r="E2" s="72"/>
      <c r="F2" s="72"/>
      <c r="G2" s="72"/>
      <c r="H2" s="72"/>
      <c r="I2" s="7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</row>
    <row r="6" spans="2:62" x14ac:dyDescent="0.2">
      <c r="D6" s="6">
        <v>40544</v>
      </c>
      <c r="E6" s="6">
        <f t="shared" ref="E6:AJ6" si="0">D6+31</f>
        <v>40575</v>
      </c>
      <c r="F6" s="6">
        <f t="shared" si="0"/>
        <v>40606</v>
      </c>
      <c r="G6" s="6">
        <f t="shared" si="0"/>
        <v>40637</v>
      </c>
      <c r="H6" s="6">
        <f t="shared" si="0"/>
        <v>40668</v>
      </c>
      <c r="I6" s="6">
        <f t="shared" si="0"/>
        <v>40699</v>
      </c>
      <c r="J6" s="6">
        <f t="shared" si="0"/>
        <v>40730</v>
      </c>
      <c r="K6" s="6">
        <f t="shared" si="0"/>
        <v>40761</v>
      </c>
      <c r="L6" s="6">
        <f t="shared" si="0"/>
        <v>40792</v>
      </c>
      <c r="M6" s="6">
        <f t="shared" si="0"/>
        <v>40823</v>
      </c>
      <c r="N6" s="6">
        <f t="shared" si="0"/>
        <v>40854</v>
      </c>
      <c r="O6" s="6">
        <f t="shared" si="0"/>
        <v>40885</v>
      </c>
      <c r="P6" s="6">
        <f t="shared" si="0"/>
        <v>40916</v>
      </c>
      <c r="Q6" s="6">
        <f t="shared" si="0"/>
        <v>40947</v>
      </c>
      <c r="R6" s="6">
        <f t="shared" si="0"/>
        <v>40978</v>
      </c>
      <c r="S6" s="6">
        <f t="shared" si="0"/>
        <v>41009</v>
      </c>
      <c r="T6" s="6">
        <f t="shared" si="0"/>
        <v>41040</v>
      </c>
      <c r="U6" s="6">
        <f t="shared" si="0"/>
        <v>41071</v>
      </c>
      <c r="V6" s="6">
        <f t="shared" si="0"/>
        <v>41102</v>
      </c>
      <c r="W6" s="6">
        <f t="shared" si="0"/>
        <v>41133</v>
      </c>
      <c r="X6" s="6">
        <f t="shared" si="0"/>
        <v>41164</v>
      </c>
      <c r="Y6" s="6">
        <f t="shared" si="0"/>
        <v>41195</v>
      </c>
      <c r="Z6" s="6">
        <f t="shared" si="0"/>
        <v>41226</v>
      </c>
      <c r="AA6" s="6">
        <f t="shared" si="0"/>
        <v>41257</v>
      </c>
      <c r="AB6" s="6">
        <f t="shared" si="0"/>
        <v>41288</v>
      </c>
      <c r="AC6" s="6">
        <f t="shared" si="0"/>
        <v>41319</v>
      </c>
      <c r="AD6" s="6">
        <f t="shared" si="0"/>
        <v>41350</v>
      </c>
      <c r="AE6" s="6">
        <f t="shared" si="0"/>
        <v>41381</v>
      </c>
      <c r="AF6" s="6">
        <f t="shared" si="0"/>
        <v>41412</v>
      </c>
      <c r="AG6" s="6">
        <f t="shared" si="0"/>
        <v>41443</v>
      </c>
      <c r="AH6" s="6">
        <f t="shared" si="0"/>
        <v>41474</v>
      </c>
      <c r="AI6" s="6">
        <f t="shared" si="0"/>
        <v>41505</v>
      </c>
      <c r="AJ6" s="6">
        <f t="shared" si="0"/>
        <v>41536</v>
      </c>
      <c r="AK6" s="6">
        <f t="shared" ref="AK6:BJ6" si="1">AJ6+31</f>
        <v>41567</v>
      </c>
      <c r="AL6" s="6">
        <f t="shared" si="1"/>
        <v>41598</v>
      </c>
      <c r="AM6" s="6">
        <f t="shared" si="1"/>
        <v>41629</v>
      </c>
      <c r="AN6" s="6">
        <f t="shared" si="1"/>
        <v>41660</v>
      </c>
      <c r="AO6" s="6">
        <f t="shared" si="1"/>
        <v>41691</v>
      </c>
      <c r="AP6" s="6">
        <f t="shared" si="1"/>
        <v>41722</v>
      </c>
      <c r="AQ6" s="6">
        <f t="shared" si="1"/>
        <v>41753</v>
      </c>
      <c r="AR6" s="6">
        <f t="shared" si="1"/>
        <v>41784</v>
      </c>
      <c r="AS6" s="6">
        <f t="shared" si="1"/>
        <v>41815</v>
      </c>
      <c r="AT6" s="6">
        <f t="shared" si="1"/>
        <v>41846</v>
      </c>
      <c r="AU6" s="6">
        <f t="shared" si="1"/>
        <v>41877</v>
      </c>
      <c r="AV6" s="6">
        <f t="shared" si="1"/>
        <v>41908</v>
      </c>
      <c r="AW6" s="6">
        <f t="shared" si="1"/>
        <v>41939</v>
      </c>
      <c r="AX6" s="6">
        <f t="shared" si="1"/>
        <v>41970</v>
      </c>
      <c r="AY6" s="6">
        <f t="shared" si="1"/>
        <v>42001</v>
      </c>
      <c r="AZ6" s="6">
        <f t="shared" si="1"/>
        <v>42032</v>
      </c>
      <c r="BA6" s="6">
        <f t="shared" si="1"/>
        <v>42063</v>
      </c>
      <c r="BB6" s="6">
        <f t="shared" si="1"/>
        <v>42094</v>
      </c>
      <c r="BC6" s="6">
        <f t="shared" si="1"/>
        <v>42125</v>
      </c>
      <c r="BD6" s="6">
        <f t="shared" si="1"/>
        <v>42156</v>
      </c>
      <c r="BE6" s="6">
        <f t="shared" si="1"/>
        <v>42187</v>
      </c>
      <c r="BF6" s="6">
        <f t="shared" si="1"/>
        <v>42218</v>
      </c>
      <c r="BG6" s="6">
        <f t="shared" si="1"/>
        <v>42249</v>
      </c>
      <c r="BH6" s="6">
        <f t="shared" si="1"/>
        <v>42280</v>
      </c>
      <c r="BI6" s="6">
        <f t="shared" si="1"/>
        <v>42311</v>
      </c>
      <c r="BJ6" s="6">
        <f t="shared" si="1"/>
        <v>42342</v>
      </c>
    </row>
    <row r="7" spans="2:62" x14ac:dyDescent="0.2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2:62" x14ac:dyDescent="0.2">
      <c r="B8" s="4" t="s">
        <v>37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2:62" x14ac:dyDescent="0.2"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2:62" x14ac:dyDescent="0.2">
      <c r="B10" t="s">
        <v>44</v>
      </c>
      <c r="C10" t="s">
        <v>39</v>
      </c>
      <c r="D10" s="22">
        <f>0.07142*5/7+0.006974*2/7</f>
        <v>5.300685714285714E-2</v>
      </c>
      <c r="E10" s="24">
        <f>D10</f>
        <v>5.300685714285714E-2</v>
      </c>
      <c r="F10" s="24">
        <f t="shared" ref="F10:BJ10" si="2">E10</f>
        <v>5.300685714285714E-2</v>
      </c>
      <c r="G10" s="24">
        <f t="shared" si="2"/>
        <v>5.300685714285714E-2</v>
      </c>
      <c r="H10" s="24">
        <f t="shared" si="2"/>
        <v>5.300685714285714E-2</v>
      </c>
      <c r="I10" s="24">
        <f t="shared" si="2"/>
        <v>5.300685714285714E-2</v>
      </c>
      <c r="J10" s="24">
        <f t="shared" si="2"/>
        <v>5.300685714285714E-2</v>
      </c>
      <c r="K10" s="24">
        <f t="shared" si="2"/>
        <v>5.300685714285714E-2</v>
      </c>
      <c r="L10" s="24">
        <f t="shared" si="2"/>
        <v>5.300685714285714E-2</v>
      </c>
      <c r="M10" s="24">
        <f t="shared" si="2"/>
        <v>5.300685714285714E-2</v>
      </c>
      <c r="N10" s="24">
        <f t="shared" si="2"/>
        <v>5.300685714285714E-2</v>
      </c>
      <c r="O10" s="24">
        <f t="shared" si="2"/>
        <v>5.300685714285714E-2</v>
      </c>
      <c r="P10" s="22">
        <f>0.078401*5/7+0.00765*2/7</f>
        <v>5.818642857142857E-2</v>
      </c>
      <c r="Q10" s="24">
        <f t="shared" si="2"/>
        <v>5.818642857142857E-2</v>
      </c>
      <c r="R10" s="24">
        <f t="shared" si="2"/>
        <v>5.818642857142857E-2</v>
      </c>
      <c r="S10" s="24">
        <f t="shared" si="2"/>
        <v>5.818642857142857E-2</v>
      </c>
      <c r="T10" s="24">
        <f t="shared" si="2"/>
        <v>5.818642857142857E-2</v>
      </c>
      <c r="U10" s="24">
        <f t="shared" si="2"/>
        <v>5.818642857142857E-2</v>
      </c>
      <c r="V10" s="24">
        <f t="shared" si="2"/>
        <v>5.818642857142857E-2</v>
      </c>
      <c r="W10" s="24">
        <f t="shared" si="2"/>
        <v>5.818642857142857E-2</v>
      </c>
      <c r="X10" s="24">
        <f t="shared" si="2"/>
        <v>5.818642857142857E-2</v>
      </c>
      <c r="Y10" s="24">
        <f t="shared" si="2"/>
        <v>5.818642857142857E-2</v>
      </c>
      <c r="Z10" s="24">
        <f t="shared" si="2"/>
        <v>5.818642857142857E-2</v>
      </c>
      <c r="AA10" s="24">
        <f t="shared" si="2"/>
        <v>5.818642857142857E-2</v>
      </c>
      <c r="AB10" s="30">
        <f>P10*(1--0.04)*(1.1)*(1+$F$140)</f>
        <v>6.8276001834857158E-2</v>
      </c>
      <c r="AC10" s="24">
        <f t="shared" si="2"/>
        <v>6.8276001834857158E-2</v>
      </c>
      <c r="AD10" s="24">
        <f t="shared" si="2"/>
        <v>6.8276001834857158E-2</v>
      </c>
      <c r="AE10" s="24">
        <f t="shared" si="2"/>
        <v>6.8276001834857158E-2</v>
      </c>
      <c r="AF10" s="24">
        <f t="shared" si="2"/>
        <v>6.8276001834857158E-2</v>
      </c>
      <c r="AG10" s="24">
        <f t="shared" si="2"/>
        <v>6.8276001834857158E-2</v>
      </c>
      <c r="AH10" s="24">
        <f t="shared" si="2"/>
        <v>6.8276001834857158E-2</v>
      </c>
      <c r="AI10" s="24">
        <f t="shared" si="2"/>
        <v>6.8276001834857158E-2</v>
      </c>
      <c r="AJ10" s="24">
        <f t="shared" si="2"/>
        <v>6.8276001834857158E-2</v>
      </c>
      <c r="AK10" s="24">
        <f t="shared" si="2"/>
        <v>6.8276001834857158E-2</v>
      </c>
      <c r="AL10" s="24">
        <f t="shared" si="2"/>
        <v>6.8276001834857158E-2</v>
      </c>
      <c r="AM10" s="24">
        <f t="shared" si="2"/>
        <v>6.8276001834857158E-2</v>
      </c>
      <c r="AN10" s="30">
        <f>AB10*(1--0.05)*(1+$G$140)</f>
        <v>7.3532229836113641E-2</v>
      </c>
      <c r="AO10" s="24">
        <f t="shared" si="2"/>
        <v>7.3532229836113641E-2</v>
      </c>
      <c r="AP10" s="24">
        <f t="shared" si="2"/>
        <v>7.3532229836113641E-2</v>
      </c>
      <c r="AQ10" s="24">
        <f t="shared" si="2"/>
        <v>7.3532229836113641E-2</v>
      </c>
      <c r="AR10" s="24">
        <f t="shared" si="2"/>
        <v>7.3532229836113641E-2</v>
      </c>
      <c r="AS10" s="24">
        <f t="shared" si="2"/>
        <v>7.3532229836113641E-2</v>
      </c>
      <c r="AT10" s="24">
        <f t="shared" si="2"/>
        <v>7.3532229836113641E-2</v>
      </c>
      <c r="AU10" s="24">
        <f t="shared" si="2"/>
        <v>7.3532229836113641E-2</v>
      </c>
      <c r="AV10" s="24">
        <f t="shared" si="2"/>
        <v>7.3532229836113641E-2</v>
      </c>
      <c r="AW10" s="24">
        <f t="shared" si="2"/>
        <v>7.3532229836113641E-2</v>
      </c>
      <c r="AX10" s="24">
        <f t="shared" si="2"/>
        <v>7.3532229836113641E-2</v>
      </c>
      <c r="AY10" s="24">
        <f t="shared" si="2"/>
        <v>7.3532229836113641E-2</v>
      </c>
      <c r="AZ10" s="30">
        <f>AN10*(1--0.054)*(1+$H$140)</f>
        <v>7.949479658261846E-2</v>
      </c>
      <c r="BA10" s="24">
        <f t="shared" si="2"/>
        <v>7.949479658261846E-2</v>
      </c>
      <c r="BB10" s="24">
        <f t="shared" si="2"/>
        <v>7.949479658261846E-2</v>
      </c>
      <c r="BC10" s="24">
        <f t="shared" si="2"/>
        <v>7.949479658261846E-2</v>
      </c>
      <c r="BD10" s="24">
        <f t="shared" si="2"/>
        <v>7.949479658261846E-2</v>
      </c>
      <c r="BE10" s="24">
        <f t="shared" si="2"/>
        <v>7.949479658261846E-2</v>
      </c>
      <c r="BF10" s="24">
        <f t="shared" si="2"/>
        <v>7.949479658261846E-2</v>
      </c>
      <c r="BG10" s="24">
        <f t="shared" si="2"/>
        <v>7.949479658261846E-2</v>
      </c>
      <c r="BH10" s="24">
        <f t="shared" si="2"/>
        <v>7.949479658261846E-2</v>
      </c>
      <c r="BI10" s="24">
        <f t="shared" si="2"/>
        <v>7.949479658261846E-2</v>
      </c>
      <c r="BJ10" s="24">
        <f t="shared" si="2"/>
        <v>7.949479658261846E-2</v>
      </c>
    </row>
    <row r="11" spans="2:62" x14ac:dyDescent="0.2"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62" x14ac:dyDescent="0.2">
      <c r="B12" s="4" t="s">
        <v>36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62" x14ac:dyDescent="0.2"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62" x14ac:dyDescent="0.2">
      <c r="B14" s="20" t="s">
        <v>38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62" x14ac:dyDescent="0.2">
      <c r="B15" t="str">
        <f>B12&amp; " Rate"</f>
        <v>Premium Feed-in tariff Rate</v>
      </c>
      <c r="C15" t="s">
        <v>39</v>
      </c>
      <c r="D15" s="21">
        <v>0.6</v>
      </c>
    </row>
    <row r="16" spans="2:62" x14ac:dyDescent="0.2"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62" x14ac:dyDescent="0.2">
      <c r="B17" t="s">
        <v>6</v>
      </c>
      <c r="C17" t="s">
        <v>7</v>
      </c>
      <c r="D17" s="14">
        <v>1694</v>
      </c>
      <c r="E17" s="14">
        <v>1804</v>
      </c>
      <c r="F17" s="14">
        <v>1885</v>
      </c>
      <c r="G17" s="14">
        <v>1979</v>
      </c>
      <c r="H17" s="14">
        <v>2091</v>
      </c>
      <c r="I17" s="14">
        <v>2194</v>
      </c>
      <c r="J17" s="14">
        <v>2335</v>
      </c>
      <c r="K17" s="14">
        <v>2477</v>
      </c>
      <c r="L17" s="14">
        <v>2831</v>
      </c>
      <c r="M17" s="14">
        <v>3302</v>
      </c>
      <c r="N17" s="14">
        <v>3471</v>
      </c>
      <c r="O17" s="14">
        <v>3508</v>
      </c>
      <c r="P17" s="14">
        <v>3531</v>
      </c>
      <c r="Q17" s="14">
        <v>3535</v>
      </c>
      <c r="R17" s="14">
        <v>3543</v>
      </c>
      <c r="S17" s="14">
        <v>3542</v>
      </c>
      <c r="T17" s="27">
        <f t="shared" ref="T17:BJ17" si="3">S17</f>
        <v>3542</v>
      </c>
      <c r="U17" s="27">
        <f t="shared" si="3"/>
        <v>3542</v>
      </c>
      <c r="V17" s="27">
        <f t="shared" si="3"/>
        <v>3542</v>
      </c>
      <c r="W17" s="27">
        <f t="shared" si="3"/>
        <v>3542</v>
      </c>
      <c r="X17" s="27">
        <f t="shared" si="3"/>
        <v>3542</v>
      </c>
      <c r="Y17" s="27">
        <f t="shared" si="3"/>
        <v>3542</v>
      </c>
      <c r="Z17" s="27">
        <f t="shared" si="3"/>
        <v>3542</v>
      </c>
      <c r="AA17" s="27">
        <f t="shared" si="3"/>
        <v>3542</v>
      </c>
      <c r="AB17" s="27">
        <f t="shared" si="3"/>
        <v>3542</v>
      </c>
      <c r="AC17" s="27">
        <f t="shared" si="3"/>
        <v>3542</v>
      </c>
      <c r="AD17" s="27">
        <f t="shared" si="3"/>
        <v>3542</v>
      </c>
      <c r="AE17" s="27">
        <f t="shared" si="3"/>
        <v>3542</v>
      </c>
      <c r="AF17" s="27">
        <f t="shared" si="3"/>
        <v>3542</v>
      </c>
      <c r="AG17" s="27">
        <f t="shared" si="3"/>
        <v>3542</v>
      </c>
      <c r="AH17" s="27">
        <f t="shared" si="3"/>
        <v>3542</v>
      </c>
      <c r="AI17" s="27">
        <f t="shared" si="3"/>
        <v>3542</v>
      </c>
      <c r="AJ17" s="27">
        <f t="shared" si="3"/>
        <v>3542</v>
      </c>
      <c r="AK17" s="27">
        <f t="shared" si="3"/>
        <v>3542</v>
      </c>
      <c r="AL17" s="27">
        <f t="shared" si="3"/>
        <v>3542</v>
      </c>
      <c r="AM17" s="27">
        <f t="shared" si="3"/>
        <v>3542</v>
      </c>
      <c r="AN17" s="27">
        <f t="shared" si="3"/>
        <v>3542</v>
      </c>
      <c r="AO17" s="27">
        <f t="shared" si="3"/>
        <v>3542</v>
      </c>
      <c r="AP17" s="27">
        <f t="shared" si="3"/>
        <v>3542</v>
      </c>
      <c r="AQ17" s="27">
        <f t="shared" si="3"/>
        <v>3542</v>
      </c>
      <c r="AR17" s="27">
        <f t="shared" si="3"/>
        <v>3542</v>
      </c>
      <c r="AS17" s="27">
        <f t="shared" si="3"/>
        <v>3542</v>
      </c>
      <c r="AT17" s="27">
        <f t="shared" si="3"/>
        <v>3542</v>
      </c>
      <c r="AU17" s="27">
        <f t="shared" si="3"/>
        <v>3542</v>
      </c>
      <c r="AV17" s="27">
        <f t="shared" si="3"/>
        <v>3542</v>
      </c>
      <c r="AW17" s="27">
        <f t="shared" si="3"/>
        <v>3542</v>
      </c>
      <c r="AX17" s="27">
        <f t="shared" si="3"/>
        <v>3542</v>
      </c>
      <c r="AY17" s="27">
        <f t="shared" si="3"/>
        <v>3542</v>
      </c>
      <c r="AZ17" s="27">
        <f t="shared" si="3"/>
        <v>3542</v>
      </c>
      <c r="BA17" s="27">
        <f t="shared" si="3"/>
        <v>3542</v>
      </c>
      <c r="BB17" s="27">
        <f t="shared" si="3"/>
        <v>3542</v>
      </c>
      <c r="BC17" s="27">
        <f t="shared" si="3"/>
        <v>3542</v>
      </c>
      <c r="BD17" s="27">
        <f t="shared" si="3"/>
        <v>3542</v>
      </c>
      <c r="BE17" s="27">
        <f t="shared" si="3"/>
        <v>3542</v>
      </c>
      <c r="BF17" s="27">
        <f t="shared" si="3"/>
        <v>3542</v>
      </c>
      <c r="BG17" s="27">
        <f t="shared" si="3"/>
        <v>3542</v>
      </c>
      <c r="BH17" s="27">
        <f t="shared" si="3"/>
        <v>3542</v>
      </c>
      <c r="BI17" s="27">
        <f t="shared" si="3"/>
        <v>3542</v>
      </c>
      <c r="BJ17" s="27">
        <f t="shared" si="3"/>
        <v>3542</v>
      </c>
    </row>
    <row r="18" spans="2:62" x14ac:dyDescent="0.2">
      <c r="B18" t="s">
        <v>1</v>
      </c>
      <c r="C18" t="s">
        <v>29</v>
      </c>
      <c r="D18" s="5">
        <v>0.56699999999999995</v>
      </c>
      <c r="E18" s="5">
        <v>0.56699999999999995</v>
      </c>
      <c r="F18" s="5">
        <v>0.56699999999999995</v>
      </c>
      <c r="G18" s="5">
        <v>0.56699999999999995</v>
      </c>
      <c r="H18" s="5">
        <v>0.56699999999999995</v>
      </c>
      <c r="I18" s="5">
        <v>0.56699999999999995</v>
      </c>
      <c r="J18" s="5">
        <v>0.56699999999999995</v>
      </c>
      <c r="K18" s="5">
        <v>0.56699999999999995</v>
      </c>
      <c r="L18" s="5">
        <v>0.56699999999999995</v>
      </c>
      <c r="M18" s="5">
        <v>0.56699999999999995</v>
      </c>
      <c r="N18" s="5">
        <v>0.56699999999999995</v>
      </c>
      <c r="O18" s="5">
        <v>0.56699999999999995</v>
      </c>
      <c r="P18" s="5">
        <v>0.56699999999999995</v>
      </c>
      <c r="Q18" s="5">
        <v>0.56699999999999995</v>
      </c>
      <c r="R18" s="5">
        <v>0.56699999999999995</v>
      </c>
      <c r="S18" s="5">
        <v>0.56699999999999995</v>
      </c>
      <c r="T18" s="5">
        <v>0.56699999999999995</v>
      </c>
      <c r="U18" s="5">
        <v>0.56699999999999995</v>
      </c>
      <c r="V18" s="5">
        <v>0.56699999999999995</v>
      </c>
      <c r="W18" s="5">
        <v>0.56699999999999995</v>
      </c>
      <c r="X18" s="5">
        <v>0.56699999999999995</v>
      </c>
      <c r="Y18" s="5">
        <v>0.56699999999999995</v>
      </c>
      <c r="Z18" s="5">
        <v>0.56699999999999995</v>
      </c>
      <c r="AA18" s="5">
        <v>0.56699999999999995</v>
      </c>
      <c r="AB18" s="5">
        <v>0.56699999999999995</v>
      </c>
      <c r="AC18" s="5">
        <v>0.56699999999999995</v>
      </c>
      <c r="AD18" s="5">
        <v>0.56699999999999995</v>
      </c>
      <c r="AE18" s="5">
        <v>0.56699999999999995</v>
      </c>
      <c r="AF18" s="5">
        <v>0.56699999999999995</v>
      </c>
      <c r="AG18" s="5">
        <v>0.56699999999999995</v>
      </c>
      <c r="AH18" s="5">
        <v>0.56699999999999995</v>
      </c>
      <c r="AI18" s="5">
        <v>0.56699999999999995</v>
      </c>
      <c r="AJ18" s="5">
        <v>0.56699999999999995</v>
      </c>
      <c r="AK18" s="5">
        <v>0.56699999999999995</v>
      </c>
      <c r="AL18" s="5">
        <v>0.56699999999999995</v>
      </c>
      <c r="AM18" s="5">
        <v>0.56699999999999995</v>
      </c>
      <c r="AN18" s="5">
        <v>0.56699999999999995</v>
      </c>
      <c r="AO18" s="5">
        <v>0.56699999999999995</v>
      </c>
      <c r="AP18" s="5">
        <v>0.56699999999999995</v>
      </c>
      <c r="AQ18" s="5">
        <v>0.56699999999999995</v>
      </c>
      <c r="AR18" s="5">
        <v>0.56699999999999995</v>
      </c>
      <c r="AS18" s="5">
        <v>0.56699999999999995</v>
      </c>
      <c r="AT18" s="5">
        <v>0.56699999999999995</v>
      </c>
      <c r="AU18" s="5">
        <v>0.56699999999999995</v>
      </c>
      <c r="AV18" s="5">
        <v>0.56699999999999995</v>
      </c>
      <c r="AW18" s="5">
        <v>0.56699999999999995</v>
      </c>
      <c r="AX18" s="5">
        <v>0.56699999999999995</v>
      </c>
      <c r="AY18" s="5">
        <v>0.56699999999999995</v>
      </c>
      <c r="AZ18" s="5">
        <v>0.56699999999999995</v>
      </c>
      <c r="BA18" s="5">
        <v>0.56699999999999995</v>
      </c>
      <c r="BB18" s="5">
        <v>0.56699999999999995</v>
      </c>
      <c r="BC18" s="5">
        <v>0.56699999999999995</v>
      </c>
      <c r="BD18" s="5">
        <v>0.56699999999999995</v>
      </c>
      <c r="BE18" s="5">
        <v>0.56699999999999995</v>
      </c>
      <c r="BF18" s="5">
        <v>0.56699999999999995</v>
      </c>
      <c r="BG18" s="5">
        <v>0.56699999999999995</v>
      </c>
      <c r="BH18" s="5">
        <v>0.56699999999999995</v>
      </c>
      <c r="BI18" s="5">
        <v>0.56699999999999995</v>
      </c>
      <c r="BJ18" s="5">
        <v>0.56699999999999995</v>
      </c>
    </row>
    <row r="19" spans="2:62" x14ac:dyDescent="0.2">
      <c r="B19" t="s">
        <v>8</v>
      </c>
      <c r="C19" t="s">
        <v>9</v>
      </c>
      <c r="D19" s="14">
        <v>2023.171</v>
      </c>
      <c r="E19" s="14">
        <v>2239.752</v>
      </c>
      <c r="F19" s="14">
        <v>2368.2539999999999</v>
      </c>
      <c r="G19" s="14">
        <v>2511.297</v>
      </c>
      <c r="H19" s="14">
        <v>2732.556</v>
      </c>
      <c r="I19" s="14">
        <v>2921.1590000000001</v>
      </c>
      <c r="J19" s="14">
        <v>3182.0010000000002</v>
      </c>
      <c r="K19" s="14">
        <v>3485.1309999999999</v>
      </c>
      <c r="L19" s="14">
        <v>4124.1779999999999</v>
      </c>
      <c r="M19" s="14">
        <v>5255.4989999999998</v>
      </c>
      <c r="N19" s="14">
        <v>5722.8649999999998</v>
      </c>
      <c r="O19" s="14">
        <v>5820.5829999999996</v>
      </c>
      <c r="P19" s="14">
        <v>6077.8180000000002</v>
      </c>
      <c r="Q19" s="14">
        <v>5919.8434999999999</v>
      </c>
      <c r="R19" s="14">
        <v>5936.7629999999999</v>
      </c>
      <c r="S19" s="14">
        <v>5935.1580000000004</v>
      </c>
      <c r="T19" s="27">
        <f>S19*1.005</f>
        <v>5964.8337899999997</v>
      </c>
      <c r="U19" s="27">
        <f t="shared" ref="U19:BJ19" si="4">T19*1.005</f>
        <v>5994.6579589499988</v>
      </c>
      <c r="V19" s="27">
        <f t="shared" si="4"/>
        <v>6024.6312487447485</v>
      </c>
      <c r="W19" s="27">
        <f t="shared" si="4"/>
        <v>6054.7544049884718</v>
      </c>
      <c r="X19" s="27">
        <f t="shared" si="4"/>
        <v>6085.0281770134134</v>
      </c>
      <c r="Y19" s="27">
        <f t="shared" si="4"/>
        <v>6115.4533178984802</v>
      </c>
      <c r="Z19" s="27">
        <f t="shared" si="4"/>
        <v>6146.0305844879722</v>
      </c>
      <c r="AA19" s="27">
        <f t="shared" si="4"/>
        <v>6176.7607374104118</v>
      </c>
      <c r="AB19" s="27">
        <f t="shared" si="4"/>
        <v>6207.6445410974629</v>
      </c>
      <c r="AC19" s="27">
        <f t="shared" si="4"/>
        <v>6238.6827638029499</v>
      </c>
      <c r="AD19" s="27">
        <f t="shared" si="4"/>
        <v>6269.8761776219644</v>
      </c>
      <c r="AE19" s="27">
        <f t="shared" si="4"/>
        <v>6301.2255585100738</v>
      </c>
      <c r="AF19" s="27">
        <f t="shared" si="4"/>
        <v>6332.7316863026235</v>
      </c>
      <c r="AG19" s="27">
        <f t="shared" si="4"/>
        <v>6364.3953447341364</v>
      </c>
      <c r="AH19" s="27">
        <f t="shared" si="4"/>
        <v>6396.2173214578061</v>
      </c>
      <c r="AI19" s="27">
        <f t="shared" si="4"/>
        <v>6428.1984080650946</v>
      </c>
      <c r="AJ19" s="27">
        <f t="shared" si="4"/>
        <v>6460.3394001054194</v>
      </c>
      <c r="AK19" s="27">
        <f t="shared" si="4"/>
        <v>6492.6410971059458</v>
      </c>
      <c r="AL19" s="27">
        <f t="shared" si="4"/>
        <v>6525.1043025914751</v>
      </c>
      <c r="AM19" s="27">
        <f t="shared" si="4"/>
        <v>6557.7298241044318</v>
      </c>
      <c r="AN19" s="27">
        <f t="shared" si="4"/>
        <v>6590.5184732249536</v>
      </c>
      <c r="AO19" s="27">
        <f t="shared" si="4"/>
        <v>6623.4710655910776</v>
      </c>
      <c r="AP19" s="27">
        <f t="shared" si="4"/>
        <v>6656.5884209190326</v>
      </c>
      <c r="AQ19" s="27">
        <f t="shared" si="4"/>
        <v>6689.8713630236271</v>
      </c>
      <c r="AR19" s="27">
        <f t="shared" si="4"/>
        <v>6723.3207198387445</v>
      </c>
      <c r="AS19" s="27">
        <f t="shared" si="4"/>
        <v>6756.9373234379373</v>
      </c>
      <c r="AT19" s="27">
        <f t="shared" si="4"/>
        <v>6790.7220100551258</v>
      </c>
      <c r="AU19" s="27">
        <f t="shared" si="4"/>
        <v>6824.6756201054004</v>
      </c>
      <c r="AV19" s="27">
        <f t="shared" si="4"/>
        <v>6858.7989982059271</v>
      </c>
      <c r="AW19" s="27">
        <f t="shared" si="4"/>
        <v>6893.0929931969558</v>
      </c>
      <c r="AX19" s="27">
        <f t="shared" si="4"/>
        <v>6927.55845816294</v>
      </c>
      <c r="AY19" s="27">
        <f t="shared" si="4"/>
        <v>6962.1962504537541</v>
      </c>
      <c r="AZ19" s="27">
        <f t="shared" si="4"/>
        <v>6997.0072317060221</v>
      </c>
      <c r="BA19" s="27">
        <f t="shared" si="4"/>
        <v>7031.9922678645516</v>
      </c>
      <c r="BB19" s="27">
        <f t="shared" si="4"/>
        <v>7067.1522292038735</v>
      </c>
      <c r="BC19" s="27">
        <f t="shared" si="4"/>
        <v>7102.4879903498922</v>
      </c>
      <c r="BD19" s="27">
        <f t="shared" si="4"/>
        <v>7138.0004303016412</v>
      </c>
      <c r="BE19" s="27">
        <f t="shared" si="4"/>
        <v>7173.6904324531488</v>
      </c>
      <c r="BF19" s="27">
        <f t="shared" si="4"/>
        <v>7209.5588846154142</v>
      </c>
      <c r="BG19" s="27">
        <f t="shared" si="4"/>
        <v>7245.6066790384903</v>
      </c>
      <c r="BH19" s="27">
        <f t="shared" si="4"/>
        <v>7281.8347124336815</v>
      </c>
      <c r="BI19" s="27">
        <f t="shared" si="4"/>
        <v>7318.2438859958493</v>
      </c>
      <c r="BJ19" s="27">
        <f t="shared" si="4"/>
        <v>7354.8351054258274</v>
      </c>
    </row>
    <row r="20" spans="2:62" x14ac:dyDescent="0.2">
      <c r="B20" t="s">
        <v>13</v>
      </c>
      <c r="C20" t="s">
        <v>14</v>
      </c>
      <c r="D20" s="10">
        <f t="shared" ref="D20:AI20" si="5">IF(D19=0,0,D19/D17)</f>
        <v>1.1943158205430933</v>
      </c>
      <c r="E20" s="10">
        <f t="shared" si="5"/>
        <v>1.2415476718403546</v>
      </c>
      <c r="F20" s="10">
        <f t="shared" si="5"/>
        <v>1.2563681697612732</v>
      </c>
      <c r="G20" s="10">
        <f t="shared" si="5"/>
        <v>1.2689727134916624</v>
      </c>
      <c r="H20" s="10">
        <f t="shared" si="5"/>
        <v>1.3068177905308465</v>
      </c>
      <c r="I20" s="10">
        <f t="shared" si="5"/>
        <v>1.3314307201458524</v>
      </c>
      <c r="J20" s="10">
        <f t="shared" si="5"/>
        <v>1.3627413276231264</v>
      </c>
      <c r="K20" s="10">
        <f t="shared" si="5"/>
        <v>1.4069967702866371</v>
      </c>
      <c r="L20" s="10">
        <f t="shared" si="5"/>
        <v>1.4567919463087249</v>
      </c>
      <c r="M20" s="10">
        <f t="shared" si="5"/>
        <v>1.5916108419139914</v>
      </c>
      <c r="N20" s="10">
        <f t="shared" si="5"/>
        <v>1.6487654854508786</v>
      </c>
      <c r="O20" s="10">
        <f t="shared" si="5"/>
        <v>1.6592311858608892</v>
      </c>
      <c r="P20" s="10">
        <f t="shared" si="5"/>
        <v>1.72127386009629</v>
      </c>
      <c r="Q20" s="10">
        <f t="shared" si="5"/>
        <v>1.6746374823196606</v>
      </c>
      <c r="R20" s="10">
        <f t="shared" si="5"/>
        <v>1.6756316680779</v>
      </c>
      <c r="S20" s="10">
        <f t="shared" si="5"/>
        <v>1.6756516092603051</v>
      </c>
      <c r="T20" s="10">
        <f t="shared" si="5"/>
        <v>1.6840298673066063</v>
      </c>
      <c r="U20" s="10">
        <f t="shared" si="5"/>
        <v>1.6924500166431391</v>
      </c>
      <c r="V20" s="10">
        <f t="shared" si="5"/>
        <v>1.7009122667263548</v>
      </c>
      <c r="W20" s="10">
        <f t="shared" si="5"/>
        <v>1.7094168280599864</v>
      </c>
      <c r="X20" s="10">
        <f t="shared" si="5"/>
        <v>1.7179639122002861</v>
      </c>
      <c r="Y20" s="10">
        <f t="shared" si="5"/>
        <v>1.7265537317612876</v>
      </c>
      <c r="Z20" s="10">
        <f t="shared" si="5"/>
        <v>1.7351865004200937</v>
      </c>
      <c r="AA20" s="10">
        <f t="shared" si="5"/>
        <v>1.7438624329221941</v>
      </c>
      <c r="AB20" s="10">
        <f t="shared" si="5"/>
        <v>1.7525817450868049</v>
      </c>
      <c r="AC20" s="10">
        <f t="shared" si="5"/>
        <v>1.7613446538122388</v>
      </c>
      <c r="AD20" s="10">
        <f t="shared" si="5"/>
        <v>1.7701513770813</v>
      </c>
      <c r="AE20" s="10">
        <f t="shared" si="5"/>
        <v>1.7790021339667064</v>
      </c>
      <c r="AF20" s="10">
        <f t="shared" si="5"/>
        <v>1.7878971446365397</v>
      </c>
      <c r="AG20" s="10">
        <f t="shared" si="5"/>
        <v>1.7968366303597223</v>
      </c>
      <c r="AH20" s="10">
        <f t="shared" si="5"/>
        <v>1.8058208135115206</v>
      </c>
      <c r="AI20" s="10">
        <f t="shared" si="5"/>
        <v>1.814849917579078</v>
      </c>
      <c r="AJ20" s="10">
        <f t="shared" ref="AJ20:BJ20" si="6">IF(AJ19=0,0,AJ19/AJ17)</f>
        <v>1.8239241671669733</v>
      </c>
      <c r="AK20" s="10">
        <f t="shared" si="6"/>
        <v>1.8330437880028079</v>
      </c>
      <c r="AL20" s="10">
        <f t="shared" si="6"/>
        <v>1.8422090069428219</v>
      </c>
      <c r="AM20" s="10">
        <f t="shared" si="6"/>
        <v>1.8514200519775359</v>
      </c>
      <c r="AN20" s="10">
        <f t="shared" si="6"/>
        <v>1.8606771522374235</v>
      </c>
      <c r="AO20" s="10">
        <f t="shared" si="6"/>
        <v>1.8699805379986103</v>
      </c>
      <c r="AP20" s="10">
        <f t="shared" si="6"/>
        <v>1.8793304406886033</v>
      </c>
      <c r="AQ20" s="10">
        <f t="shared" si="6"/>
        <v>1.8887270928920461</v>
      </c>
      <c r="AR20" s="10">
        <f t="shared" si="6"/>
        <v>1.8981707283565061</v>
      </c>
      <c r="AS20" s="10">
        <f t="shared" si="6"/>
        <v>1.9076615819982883</v>
      </c>
      <c r="AT20" s="10">
        <f t="shared" si="6"/>
        <v>1.9171998899082794</v>
      </c>
      <c r="AU20" s="10">
        <f t="shared" si="6"/>
        <v>1.9267858893578205</v>
      </c>
      <c r="AV20" s="10">
        <f t="shared" si="6"/>
        <v>1.9364198188046096</v>
      </c>
      <c r="AW20" s="10">
        <f t="shared" si="6"/>
        <v>1.9461019178986323</v>
      </c>
      <c r="AX20" s="10">
        <f t="shared" si="6"/>
        <v>1.9558324274881254</v>
      </c>
      <c r="AY20" s="10">
        <f t="shared" si="6"/>
        <v>1.9656115896255659</v>
      </c>
      <c r="AZ20" s="10">
        <f t="shared" si="6"/>
        <v>1.9754396475736935</v>
      </c>
      <c r="BA20" s="10">
        <f t="shared" si="6"/>
        <v>1.9853168458115618</v>
      </c>
      <c r="BB20" s="10">
        <f t="shared" si="6"/>
        <v>1.9952434300406192</v>
      </c>
      <c r="BC20" s="10">
        <f t="shared" si="6"/>
        <v>2.0052196471908221</v>
      </c>
      <c r="BD20" s="10">
        <f t="shared" si="6"/>
        <v>2.015245745426776</v>
      </c>
      <c r="BE20" s="10">
        <f t="shared" si="6"/>
        <v>2.0253219741539099</v>
      </c>
      <c r="BF20" s="10">
        <f t="shared" si="6"/>
        <v>2.0354485840246794</v>
      </c>
      <c r="BG20" s="10">
        <f t="shared" si="6"/>
        <v>2.0456258269448027</v>
      </c>
      <c r="BH20" s="10">
        <f t="shared" si="6"/>
        <v>2.0558539560795261</v>
      </c>
      <c r="BI20" s="10">
        <f t="shared" si="6"/>
        <v>2.0661332258599234</v>
      </c>
      <c r="BJ20" s="10">
        <f t="shared" si="6"/>
        <v>2.0764638919892229</v>
      </c>
    </row>
    <row r="21" spans="2:62" x14ac:dyDescent="0.2">
      <c r="B21" t="s">
        <v>17</v>
      </c>
      <c r="C21" t="s">
        <v>18</v>
      </c>
      <c r="D21" s="10">
        <f>'PV Profile new'!P$11</f>
        <v>158.57</v>
      </c>
      <c r="E21" s="10">
        <f>'PV Profile new'!Q$11</f>
        <v>151</v>
      </c>
      <c r="F21" s="10">
        <f>'PV Profile new'!R$11</f>
        <v>142.33000000000001</v>
      </c>
      <c r="G21" s="10">
        <f>'PV Profile new'!S$11</f>
        <v>85.31</v>
      </c>
      <c r="H21" s="10">
        <f>'PV Profile new'!T$11</f>
        <v>60.69</v>
      </c>
      <c r="I21" s="10">
        <f>'PV Profile new'!U$11</f>
        <v>43.92</v>
      </c>
      <c r="J21" s="10">
        <f>'PV Profile new'!V$11</f>
        <v>52.36</v>
      </c>
      <c r="K21" s="10">
        <f>'PV Profile new'!W$11</f>
        <v>72.37</v>
      </c>
      <c r="L21" s="10">
        <f>'PV Profile new'!X$11</f>
        <v>98.53</v>
      </c>
      <c r="M21" s="10">
        <f>'PV Profile new'!Y$11</f>
        <v>139.29</v>
      </c>
      <c r="N21" s="10">
        <f>'PV Profile new'!Z$11</f>
        <v>133.84</v>
      </c>
      <c r="O21" s="10">
        <f>'PV Profile new'!AA$11</f>
        <v>144.33000000000001</v>
      </c>
      <c r="P21" s="23">
        <f t="shared" ref="P21:BJ21" si="7">D21</f>
        <v>158.57</v>
      </c>
      <c r="Q21" s="10">
        <f t="shared" si="7"/>
        <v>151</v>
      </c>
      <c r="R21" s="10">
        <f t="shared" si="7"/>
        <v>142.33000000000001</v>
      </c>
      <c r="S21" s="10">
        <f t="shared" si="7"/>
        <v>85.31</v>
      </c>
      <c r="T21" s="10">
        <f t="shared" si="7"/>
        <v>60.69</v>
      </c>
      <c r="U21" s="10">
        <f t="shared" si="7"/>
        <v>43.92</v>
      </c>
      <c r="V21" s="10">
        <f t="shared" si="7"/>
        <v>52.36</v>
      </c>
      <c r="W21" s="10">
        <f t="shared" si="7"/>
        <v>72.37</v>
      </c>
      <c r="X21" s="10">
        <f t="shared" si="7"/>
        <v>98.53</v>
      </c>
      <c r="Y21" s="10">
        <f t="shared" si="7"/>
        <v>139.29</v>
      </c>
      <c r="Z21" s="10">
        <f t="shared" si="7"/>
        <v>133.84</v>
      </c>
      <c r="AA21" s="10">
        <f t="shared" si="7"/>
        <v>144.33000000000001</v>
      </c>
      <c r="AB21" s="10">
        <f t="shared" si="7"/>
        <v>158.57</v>
      </c>
      <c r="AC21" s="10">
        <f t="shared" si="7"/>
        <v>151</v>
      </c>
      <c r="AD21" s="10">
        <f t="shared" si="7"/>
        <v>142.33000000000001</v>
      </c>
      <c r="AE21" s="10">
        <f t="shared" si="7"/>
        <v>85.31</v>
      </c>
      <c r="AF21" s="10">
        <f t="shared" si="7"/>
        <v>60.69</v>
      </c>
      <c r="AG21" s="10">
        <f t="shared" si="7"/>
        <v>43.92</v>
      </c>
      <c r="AH21" s="10">
        <f t="shared" si="7"/>
        <v>52.36</v>
      </c>
      <c r="AI21" s="10">
        <f t="shared" si="7"/>
        <v>72.37</v>
      </c>
      <c r="AJ21" s="10">
        <f t="shared" si="7"/>
        <v>98.53</v>
      </c>
      <c r="AK21" s="10">
        <f t="shared" si="7"/>
        <v>139.29</v>
      </c>
      <c r="AL21" s="10">
        <f t="shared" si="7"/>
        <v>133.84</v>
      </c>
      <c r="AM21" s="10">
        <f t="shared" si="7"/>
        <v>144.33000000000001</v>
      </c>
      <c r="AN21" s="10">
        <f t="shared" si="7"/>
        <v>158.57</v>
      </c>
      <c r="AO21" s="10">
        <f t="shared" si="7"/>
        <v>151</v>
      </c>
      <c r="AP21" s="10">
        <f t="shared" si="7"/>
        <v>142.33000000000001</v>
      </c>
      <c r="AQ21" s="10">
        <f t="shared" si="7"/>
        <v>85.31</v>
      </c>
      <c r="AR21" s="10">
        <f t="shared" si="7"/>
        <v>60.69</v>
      </c>
      <c r="AS21" s="10">
        <f t="shared" si="7"/>
        <v>43.92</v>
      </c>
      <c r="AT21" s="10">
        <f t="shared" si="7"/>
        <v>52.36</v>
      </c>
      <c r="AU21" s="10">
        <f t="shared" si="7"/>
        <v>72.37</v>
      </c>
      <c r="AV21" s="10">
        <f t="shared" si="7"/>
        <v>98.53</v>
      </c>
      <c r="AW21" s="10">
        <f t="shared" si="7"/>
        <v>139.29</v>
      </c>
      <c r="AX21" s="10">
        <f t="shared" si="7"/>
        <v>133.84</v>
      </c>
      <c r="AY21" s="10">
        <f t="shared" si="7"/>
        <v>144.33000000000001</v>
      </c>
      <c r="AZ21" s="10">
        <f t="shared" si="7"/>
        <v>158.57</v>
      </c>
      <c r="BA21" s="10">
        <f t="shared" si="7"/>
        <v>151</v>
      </c>
      <c r="BB21" s="10">
        <f t="shared" si="7"/>
        <v>142.33000000000001</v>
      </c>
      <c r="BC21" s="10">
        <f t="shared" si="7"/>
        <v>85.31</v>
      </c>
      <c r="BD21" s="10">
        <f t="shared" si="7"/>
        <v>60.69</v>
      </c>
      <c r="BE21" s="10">
        <f t="shared" si="7"/>
        <v>43.92</v>
      </c>
      <c r="BF21" s="10">
        <f t="shared" si="7"/>
        <v>52.36</v>
      </c>
      <c r="BG21" s="10">
        <f t="shared" si="7"/>
        <v>72.37</v>
      </c>
      <c r="BH21" s="10">
        <f t="shared" si="7"/>
        <v>98.53</v>
      </c>
      <c r="BI21" s="10">
        <f t="shared" si="7"/>
        <v>139.29</v>
      </c>
      <c r="BJ21" s="10">
        <f t="shared" si="7"/>
        <v>133.84</v>
      </c>
    </row>
    <row r="22" spans="2:62" x14ac:dyDescent="0.2">
      <c r="B22" t="s">
        <v>20</v>
      </c>
      <c r="C22" t="s">
        <v>21</v>
      </c>
      <c r="D22" s="10">
        <f t="shared" ref="D22:AI22" si="8">D20*D21</f>
        <v>189.3826596635183</v>
      </c>
      <c r="E22" s="10">
        <f t="shared" si="8"/>
        <v>187.47369844789355</v>
      </c>
      <c r="F22" s="10">
        <f t="shared" si="8"/>
        <v>178.81888160212202</v>
      </c>
      <c r="G22" s="10">
        <f t="shared" si="8"/>
        <v>108.25606218797373</v>
      </c>
      <c r="H22" s="10">
        <f t="shared" si="8"/>
        <v>79.310771707317073</v>
      </c>
      <c r="I22" s="10">
        <f t="shared" si="8"/>
        <v>58.476437228805842</v>
      </c>
      <c r="J22" s="10">
        <f t="shared" si="8"/>
        <v>71.353135914346893</v>
      </c>
      <c r="K22" s="10">
        <f t="shared" si="8"/>
        <v>101.82435626564393</v>
      </c>
      <c r="L22" s="10">
        <f t="shared" si="8"/>
        <v>143.53771046979867</v>
      </c>
      <c r="M22" s="10">
        <f t="shared" si="8"/>
        <v>221.69547417019984</v>
      </c>
      <c r="N22" s="10">
        <f t="shared" si="8"/>
        <v>220.67077257274559</v>
      </c>
      <c r="O22" s="10">
        <f t="shared" si="8"/>
        <v>239.47683705530216</v>
      </c>
      <c r="P22" s="10">
        <f t="shared" si="8"/>
        <v>272.9423959954687</v>
      </c>
      <c r="Q22" s="10">
        <f t="shared" si="8"/>
        <v>252.87025983026874</v>
      </c>
      <c r="R22" s="10">
        <f t="shared" si="8"/>
        <v>238.49265531752752</v>
      </c>
      <c r="S22" s="10">
        <f t="shared" si="8"/>
        <v>142.94983878599663</v>
      </c>
      <c r="T22" s="10">
        <f t="shared" si="8"/>
        <v>102.20377264683793</v>
      </c>
      <c r="U22" s="10">
        <f t="shared" si="8"/>
        <v>74.332404730966672</v>
      </c>
      <c r="V22" s="10">
        <f t="shared" si="8"/>
        <v>89.059766285791937</v>
      </c>
      <c r="W22" s="10">
        <f t="shared" si="8"/>
        <v>123.71049584670122</v>
      </c>
      <c r="X22" s="10">
        <f t="shared" si="8"/>
        <v>169.27098426909419</v>
      </c>
      <c r="Y22" s="10">
        <f t="shared" si="8"/>
        <v>240.49166929702974</v>
      </c>
      <c r="Z22" s="10">
        <f t="shared" si="8"/>
        <v>232.23736121622534</v>
      </c>
      <c r="AA22" s="10">
        <f t="shared" si="8"/>
        <v>251.6916649436603</v>
      </c>
      <c r="AB22" s="10">
        <f t="shared" si="8"/>
        <v>277.90688731841465</v>
      </c>
      <c r="AC22" s="10">
        <f t="shared" si="8"/>
        <v>265.96304272564805</v>
      </c>
      <c r="AD22" s="10">
        <f t="shared" si="8"/>
        <v>251.94564549998145</v>
      </c>
      <c r="AE22" s="10">
        <f t="shared" si="8"/>
        <v>151.76667204869972</v>
      </c>
      <c r="AF22" s="10">
        <f t="shared" si="8"/>
        <v>108.5074777079916</v>
      </c>
      <c r="AG22" s="10">
        <f t="shared" si="8"/>
        <v>78.917064805399008</v>
      </c>
      <c r="AH22" s="10">
        <f t="shared" si="8"/>
        <v>94.552777795463214</v>
      </c>
      <c r="AI22" s="10">
        <f t="shared" si="8"/>
        <v>131.34068853519787</v>
      </c>
      <c r="AJ22" s="10">
        <f t="shared" ref="AJ22:BJ22" si="9">AJ20*AJ21</f>
        <v>179.71124819096187</v>
      </c>
      <c r="AK22" s="10">
        <f t="shared" si="9"/>
        <v>255.3246692309111</v>
      </c>
      <c r="AL22" s="10">
        <f t="shared" si="9"/>
        <v>246.56125348922728</v>
      </c>
      <c r="AM22" s="10">
        <f t="shared" si="9"/>
        <v>267.21545610191777</v>
      </c>
      <c r="AN22" s="10">
        <f t="shared" si="9"/>
        <v>295.04757603028821</v>
      </c>
      <c r="AO22" s="10">
        <f t="shared" si="9"/>
        <v>282.36706123779015</v>
      </c>
      <c r="AP22" s="10">
        <f t="shared" si="9"/>
        <v>267.48510162320895</v>
      </c>
      <c r="AQ22" s="10">
        <f t="shared" si="9"/>
        <v>161.12730829462046</v>
      </c>
      <c r="AR22" s="10">
        <f t="shared" si="9"/>
        <v>115.19998150395635</v>
      </c>
      <c r="AS22" s="10">
        <f t="shared" si="9"/>
        <v>83.784496681364828</v>
      </c>
      <c r="AT22" s="10">
        <f t="shared" si="9"/>
        <v>100.38458623559751</v>
      </c>
      <c r="AU22" s="10">
        <f t="shared" si="9"/>
        <v>139.44149481282548</v>
      </c>
      <c r="AV22" s="10">
        <f t="shared" si="9"/>
        <v>190.79544474681819</v>
      </c>
      <c r="AW22" s="10">
        <f t="shared" si="9"/>
        <v>271.07253614410047</v>
      </c>
      <c r="AX22" s="10">
        <f t="shared" si="9"/>
        <v>261.76861209501072</v>
      </c>
      <c r="AY22" s="10">
        <f t="shared" si="9"/>
        <v>283.69672073065794</v>
      </c>
      <c r="AZ22" s="10">
        <f t="shared" si="9"/>
        <v>313.24546491576058</v>
      </c>
      <c r="BA22" s="10">
        <f t="shared" si="9"/>
        <v>299.7828437175458</v>
      </c>
      <c r="BB22" s="10">
        <f t="shared" si="9"/>
        <v>283.98299739768134</v>
      </c>
      <c r="BC22" s="10">
        <f t="shared" si="9"/>
        <v>171.06528810184903</v>
      </c>
      <c r="BD22" s="10">
        <f t="shared" si="9"/>
        <v>122.30526428995103</v>
      </c>
      <c r="BE22" s="10">
        <f t="shared" si="9"/>
        <v>88.952141104839725</v>
      </c>
      <c r="BF22" s="10">
        <f t="shared" si="9"/>
        <v>106.57608785953221</v>
      </c>
      <c r="BG22" s="10">
        <f t="shared" si="9"/>
        <v>148.04194109599538</v>
      </c>
      <c r="BH22" s="10">
        <f t="shared" si="9"/>
        <v>202.56329029251572</v>
      </c>
      <c r="BI22" s="10">
        <f t="shared" si="9"/>
        <v>287.79169703002873</v>
      </c>
      <c r="BJ22" s="10">
        <f t="shared" si="9"/>
        <v>277.91392730383762</v>
      </c>
    </row>
    <row r="23" spans="2:62" x14ac:dyDescent="0.2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</row>
    <row r="24" spans="2:62" x14ac:dyDescent="0.2">
      <c r="B24" t="s">
        <v>22</v>
      </c>
      <c r="C24" t="s">
        <v>21</v>
      </c>
      <c r="D24" s="10">
        <f t="shared" ref="D24:AI24" si="10">D22*D18</f>
        <v>107.37996802921487</v>
      </c>
      <c r="E24" s="10">
        <f t="shared" si="10"/>
        <v>106.29758701995564</v>
      </c>
      <c r="F24" s="10">
        <f t="shared" si="10"/>
        <v>101.39030586840317</v>
      </c>
      <c r="G24" s="10">
        <f t="shared" si="10"/>
        <v>61.381187260581093</v>
      </c>
      <c r="H24" s="10">
        <f t="shared" si="10"/>
        <v>44.96920755804878</v>
      </c>
      <c r="I24" s="10">
        <f t="shared" si="10"/>
        <v>33.156139908732911</v>
      </c>
      <c r="J24" s="10">
        <f t="shared" si="10"/>
        <v>40.457228063434684</v>
      </c>
      <c r="K24" s="10">
        <f t="shared" si="10"/>
        <v>57.734410002620102</v>
      </c>
      <c r="L24" s="10">
        <f t="shared" si="10"/>
        <v>81.385881836375845</v>
      </c>
      <c r="M24" s="10">
        <f t="shared" si="10"/>
        <v>125.7013338545033</v>
      </c>
      <c r="N24" s="10">
        <f t="shared" si="10"/>
        <v>125.12032804874674</v>
      </c>
      <c r="O24" s="10">
        <f t="shared" si="10"/>
        <v>135.7833666103563</v>
      </c>
      <c r="P24" s="10">
        <f t="shared" si="10"/>
        <v>154.75833852943074</v>
      </c>
      <c r="Q24" s="10">
        <f t="shared" si="10"/>
        <v>143.37743732376236</v>
      </c>
      <c r="R24" s="10">
        <f t="shared" si="10"/>
        <v>135.22533556503808</v>
      </c>
      <c r="S24" s="10">
        <f t="shared" si="10"/>
        <v>81.052558591660087</v>
      </c>
      <c r="T24" s="10">
        <f t="shared" si="10"/>
        <v>57.949539090757106</v>
      </c>
      <c r="U24" s="10">
        <f t="shared" si="10"/>
        <v>42.146473482458099</v>
      </c>
      <c r="V24" s="10">
        <f t="shared" si="10"/>
        <v>50.496887484044024</v>
      </c>
      <c r="W24" s="10">
        <f t="shared" si="10"/>
        <v>70.14385114507958</v>
      </c>
      <c r="X24" s="10">
        <f t="shared" si="10"/>
        <v>95.976648080576396</v>
      </c>
      <c r="Y24" s="10">
        <f t="shared" si="10"/>
        <v>136.35877649141585</v>
      </c>
      <c r="Z24" s="10">
        <f t="shared" si="10"/>
        <v>131.67858380959976</v>
      </c>
      <c r="AA24" s="10">
        <f t="shared" si="10"/>
        <v>142.70917402305537</v>
      </c>
      <c r="AB24" s="10">
        <f t="shared" si="10"/>
        <v>157.57320510954108</v>
      </c>
      <c r="AC24" s="10">
        <f t="shared" si="10"/>
        <v>150.80104522544244</v>
      </c>
      <c r="AD24" s="10">
        <f t="shared" si="10"/>
        <v>142.85318099848948</v>
      </c>
      <c r="AE24" s="10">
        <f t="shared" si="10"/>
        <v>86.051703051612733</v>
      </c>
      <c r="AF24" s="10">
        <f t="shared" si="10"/>
        <v>61.523739860431228</v>
      </c>
      <c r="AG24" s="10">
        <f t="shared" si="10"/>
        <v>44.74597574466123</v>
      </c>
      <c r="AH24" s="10">
        <f t="shared" si="10"/>
        <v>53.611425010027638</v>
      </c>
      <c r="AI24" s="10">
        <f t="shared" si="10"/>
        <v>74.470170399457189</v>
      </c>
      <c r="AJ24" s="10">
        <f t="shared" ref="AJ24:BJ24" si="11">AJ22*AJ18</f>
        <v>101.89627772427536</v>
      </c>
      <c r="AK24" s="10">
        <f t="shared" si="11"/>
        <v>144.76908745392657</v>
      </c>
      <c r="AL24" s="10">
        <f t="shared" si="11"/>
        <v>139.80023072839185</v>
      </c>
      <c r="AM24" s="10">
        <f t="shared" si="11"/>
        <v>151.51116360978736</v>
      </c>
      <c r="AN24" s="10">
        <f t="shared" si="11"/>
        <v>167.29197560917339</v>
      </c>
      <c r="AO24" s="10">
        <f t="shared" si="11"/>
        <v>160.10212372182701</v>
      </c>
      <c r="AP24" s="10">
        <f t="shared" si="11"/>
        <v>151.66405262035946</v>
      </c>
      <c r="AQ24" s="10">
        <f t="shared" si="11"/>
        <v>91.359183803049788</v>
      </c>
      <c r="AR24" s="10">
        <f t="shared" si="11"/>
        <v>65.318389512743252</v>
      </c>
      <c r="AS24" s="10">
        <f t="shared" si="11"/>
        <v>47.505809618333856</v>
      </c>
      <c r="AT24" s="10">
        <f t="shared" si="11"/>
        <v>56.91806039558378</v>
      </c>
      <c r="AU24" s="10">
        <f t="shared" si="11"/>
        <v>79.063327558872047</v>
      </c>
      <c r="AV24" s="10">
        <f t="shared" si="11"/>
        <v>108.1810171714459</v>
      </c>
      <c r="AW24" s="10">
        <f t="shared" si="11"/>
        <v>153.69812799370496</v>
      </c>
      <c r="AX24" s="10">
        <f t="shared" si="11"/>
        <v>148.42280305787108</v>
      </c>
      <c r="AY24" s="10">
        <f t="shared" si="11"/>
        <v>160.85604065428305</v>
      </c>
      <c r="AZ24" s="10">
        <f t="shared" si="11"/>
        <v>177.61017860723624</v>
      </c>
      <c r="BA24" s="10">
        <f t="shared" si="11"/>
        <v>169.97687238784846</v>
      </c>
      <c r="BB24" s="10">
        <f t="shared" si="11"/>
        <v>161.01835952448531</v>
      </c>
      <c r="BC24" s="10">
        <f t="shared" si="11"/>
        <v>96.994018353748388</v>
      </c>
      <c r="BD24" s="10">
        <f t="shared" si="11"/>
        <v>69.347084852402219</v>
      </c>
      <c r="BE24" s="10">
        <f t="shared" si="11"/>
        <v>50.43586400644412</v>
      </c>
      <c r="BF24" s="10">
        <f t="shared" si="11"/>
        <v>60.428641816354755</v>
      </c>
      <c r="BG24" s="10">
        <f t="shared" si="11"/>
        <v>83.939780601429376</v>
      </c>
      <c r="BH24" s="10">
        <f t="shared" si="11"/>
        <v>114.85338559585639</v>
      </c>
      <c r="BI24" s="10">
        <f t="shared" si="11"/>
        <v>163.17789221602627</v>
      </c>
      <c r="BJ24" s="10">
        <f t="shared" si="11"/>
        <v>157.57719678127592</v>
      </c>
    </row>
    <row r="25" spans="2:62" x14ac:dyDescent="0.2">
      <c r="B25" t="s">
        <v>23</v>
      </c>
      <c r="C25" t="s">
        <v>21</v>
      </c>
      <c r="D25" s="10">
        <f t="shared" ref="D25:AI25" si="12">D22-D24</f>
        <v>82.002691634303432</v>
      </c>
      <c r="E25" s="10">
        <f t="shared" si="12"/>
        <v>81.176111427937911</v>
      </c>
      <c r="F25" s="10">
        <f t="shared" si="12"/>
        <v>77.428575733718844</v>
      </c>
      <c r="G25" s="10">
        <f t="shared" si="12"/>
        <v>46.874874927392632</v>
      </c>
      <c r="H25" s="10">
        <f t="shared" si="12"/>
        <v>34.341564149268294</v>
      </c>
      <c r="I25" s="10">
        <f t="shared" si="12"/>
        <v>25.320297320072932</v>
      </c>
      <c r="J25" s="10">
        <f t="shared" si="12"/>
        <v>30.895907850912209</v>
      </c>
      <c r="K25" s="10">
        <f t="shared" si="12"/>
        <v>44.089946263023826</v>
      </c>
      <c r="L25" s="10">
        <f t="shared" si="12"/>
        <v>62.151828633422824</v>
      </c>
      <c r="M25" s="10">
        <f t="shared" si="12"/>
        <v>95.994140315696541</v>
      </c>
      <c r="N25" s="10">
        <f t="shared" si="12"/>
        <v>95.550444523998848</v>
      </c>
      <c r="O25" s="10">
        <f t="shared" si="12"/>
        <v>103.69347044494586</v>
      </c>
      <c r="P25" s="10">
        <f t="shared" si="12"/>
        <v>118.18405746603796</v>
      </c>
      <c r="Q25" s="10">
        <f t="shared" si="12"/>
        <v>109.49282250650637</v>
      </c>
      <c r="R25" s="10">
        <f t="shared" si="12"/>
        <v>103.26731975248944</v>
      </c>
      <c r="S25" s="10">
        <f t="shared" si="12"/>
        <v>61.897280194336545</v>
      </c>
      <c r="T25" s="10">
        <f t="shared" si="12"/>
        <v>44.254233556080827</v>
      </c>
      <c r="U25" s="10">
        <f t="shared" si="12"/>
        <v>32.185931248508574</v>
      </c>
      <c r="V25" s="10">
        <f t="shared" si="12"/>
        <v>38.562878801747914</v>
      </c>
      <c r="W25" s="10">
        <f t="shared" si="12"/>
        <v>53.566644701621641</v>
      </c>
      <c r="X25" s="10">
        <f t="shared" si="12"/>
        <v>73.294336188517789</v>
      </c>
      <c r="Y25" s="10">
        <f t="shared" si="12"/>
        <v>104.13289280561389</v>
      </c>
      <c r="Z25" s="10">
        <f t="shared" si="12"/>
        <v>100.55877740662558</v>
      </c>
      <c r="AA25" s="10">
        <f t="shared" si="12"/>
        <v>108.98249092060493</v>
      </c>
      <c r="AB25" s="10">
        <f t="shared" si="12"/>
        <v>120.33368220887357</v>
      </c>
      <c r="AC25" s="10">
        <f t="shared" si="12"/>
        <v>115.16199750020562</v>
      </c>
      <c r="AD25" s="10">
        <f t="shared" si="12"/>
        <v>109.09246450149197</v>
      </c>
      <c r="AE25" s="10">
        <f t="shared" si="12"/>
        <v>65.714968997086984</v>
      </c>
      <c r="AF25" s="10">
        <f t="shared" si="12"/>
        <v>46.98373784756037</v>
      </c>
      <c r="AG25" s="10">
        <f t="shared" si="12"/>
        <v>34.171089060737778</v>
      </c>
      <c r="AH25" s="10">
        <f t="shared" si="12"/>
        <v>40.941352785435576</v>
      </c>
      <c r="AI25" s="10">
        <f t="shared" si="12"/>
        <v>56.870518135740681</v>
      </c>
      <c r="AJ25" s="10">
        <f t="shared" ref="AJ25:BJ25" si="13">AJ22-AJ24</f>
        <v>77.814970466686503</v>
      </c>
      <c r="AK25" s="10">
        <f t="shared" si="13"/>
        <v>110.55558177698452</v>
      </c>
      <c r="AL25" s="10">
        <f t="shared" si="13"/>
        <v>106.76102276083543</v>
      </c>
      <c r="AM25" s="10">
        <f t="shared" si="13"/>
        <v>115.70429249213041</v>
      </c>
      <c r="AN25" s="10">
        <f t="shared" si="13"/>
        <v>127.75560042111482</v>
      </c>
      <c r="AO25" s="10">
        <f t="shared" si="13"/>
        <v>122.26493751596314</v>
      </c>
      <c r="AP25" s="10">
        <f t="shared" si="13"/>
        <v>115.82104900284949</v>
      </c>
      <c r="AQ25" s="10">
        <f t="shared" si="13"/>
        <v>69.768124491570674</v>
      </c>
      <c r="AR25" s="10">
        <f t="shared" si="13"/>
        <v>49.881591991213099</v>
      </c>
      <c r="AS25" s="10">
        <f t="shared" si="13"/>
        <v>36.278687063030972</v>
      </c>
      <c r="AT25" s="10">
        <f t="shared" si="13"/>
        <v>43.46652584001373</v>
      </c>
      <c r="AU25" s="10">
        <f t="shared" si="13"/>
        <v>60.378167253953436</v>
      </c>
      <c r="AV25" s="10">
        <f t="shared" si="13"/>
        <v>82.614427575372289</v>
      </c>
      <c r="AW25" s="10">
        <f t="shared" si="13"/>
        <v>117.37440815039551</v>
      </c>
      <c r="AX25" s="10">
        <f t="shared" si="13"/>
        <v>113.34580903713965</v>
      </c>
      <c r="AY25" s="10">
        <f t="shared" si="13"/>
        <v>122.84068007637489</v>
      </c>
      <c r="AZ25" s="10">
        <f t="shared" si="13"/>
        <v>135.63528630852434</v>
      </c>
      <c r="BA25" s="10">
        <f t="shared" si="13"/>
        <v>129.80597132969734</v>
      </c>
      <c r="BB25" s="10">
        <f t="shared" si="13"/>
        <v>122.96463787319604</v>
      </c>
      <c r="BC25" s="10">
        <f t="shared" si="13"/>
        <v>74.071269748100647</v>
      </c>
      <c r="BD25" s="10">
        <f t="shared" si="13"/>
        <v>52.958179437548807</v>
      </c>
      <c r="BE25" s="10">
        <f t="shared" si="13"/>
        <v>38.516277098395605</v>
      </c>
      <c r="BF25" s="10">
        <f t="shared" si="13"/>
        <v>46.147446043177453</v>
      </c>
      <c r="BG25" s="10">
        <f t="shared" si="13"/>
        <v>64.102160494566007</v>
      </c>
      <c r="BH25" s="10">
        <f t="shared" si="13"/>
        <v>87.709904696659322</v>
      </c>
      <c r="BI25" s="10">
        <f t="shared" si="13"/>
        <v>124.61380481400246</v>
      </c>
      <c r="BJ25" s="10">
        <f t="shared" si="13"/>
        <v>120.33673052256171</v>
      </c>
    </row>
    <row r="26" spans="2:62" x14ac:dyDescent="0.2">
      <c r="H26" s="11"/>
    </row>
    <row r="27" spans="2:62" x14ac:dyDescent="0.2">
      <c r="B27" t="s">
        <v>24</v>
      </c>
      <c r="C27" t="s">
        <v>18</v>
      </c>
      <c r="D27" s="8">
        <f t="shared" ref="D27:AI27" si="14">D25*D17</f>
        <v>138912.55962851</v>
      </c>
      <c r="E27" s="8">
        <f t="shared" si="14"/>
        <v>146441.70501599999</v>
      </c>
      <c r="F27" s="8">
        <f t="shared" si="14"/>
        <v>145952.86525806002</v>
      </c>
      <c r="G27" s="8">
        <f t="shared" si="14"/>
        <v>92765.377481310017</v>
      </c>
      <c r="H27" s="8">
        <f t="shared" si="14"/>
        <v>71808.210636119999</v>
      </c>
      <c r="I27" s="8">
        <f t="shared" si="14"/>
        <v>55552.732320240015</v>
      </c>
      <c r="J27" s="8">
        <f t="shared" si="14"/>
        <v>72141.944831880013</v>
      </c>
      <c r="K27" s="8">
        <f t="shared" si="14"/>
        <v>109210.79689351002</v>
      </c>
      <c r="L27" s="8">
        <f t="shared" si="14"/>
        <v>175951.82686122</v>
      </c>
      <c r="M27" s="8">
        <f t="shared" si="14"/>
        <v>316972.65132243</v>
      </c>
      <c r="N27" s="8">
        <f t="shared" si="14"/>
        <v>331655.59294280002</v>
      </c>
      <c r="O27" s="8">
        <f t="shared" si="14"/>
        <v>363756.6943208701</v>
      </c>
      <c r="P27" s="8">
        <f t="shared" si="14"/>
        <v>417307.90691258002</v>
      </c>
      <c r="Q27" s="8">
        <f t="shared" si="14"/>
        <v>387057.1275605</v>
      </c>
      <c r="R27" s="8">
        <f t="shared" si="14"/>
        <v>365876.11388307007</v>
      </c>
      <c r="S27" s="8">
        <f t="shared" si="14"/>
        <v>219240.16644834005</v>
      </c>
      <c r="T27" s="8">
        <f t="shared" si="14"/>
        <v>156748.49525563829</v>
      </c>
      <c r="U27" s="8">
        <f t="shared" si="14"/>
        <v>114002.56848221736</v>
      </c>
      <c r="V27" s="8">
        <f t="shared" si="14"/>
        <v>136589.71671579112</v>
      </c>
      <c r="W27" s="8">
        <f t="shared" si="14"/>
        <v>189733.05553314387</v>
      </c>
      <c r="X27" s="8">
        <f t="shared" si="14"/>
        <v>259608.53877973001</v>
      </c>
      <c r="Y27" s="8">
        <f t="shared" si="14"/>
        <v>368838.70631748438</v>
      </c>
      <c r="Z27" s="8">
        <f t="shared" si="14"/>
        <v>356179.18957426783</v>
      </c>
      <c r="AA27" s="8">
        <f t="shared" si="14"/>
        <v>386015.98284078267</v>
      </c>
      <c r="AB27" s="8">
        <f t="shared" si="14"/>
        <v>426221.90238383017</v>
      </c>
      <c r="AC27" s="8">
        <f t="shared" si="14"/>
        <v>407903.79514572828</v>
      </c>
      <c r="AD27" s="8">
        <f t="shared" si="14"/>
        <v>386405.50926428457</v>
      </c>
      <c r="AE27" s="8">
        <f t="shared" si="14"/>
        <v>232762.42018768209</v>
      </c>
      <c r="AF27" s="8">
        <f t="shared" si="14"/>
        <v>166416.39945605883</v>
      </c>
      <c r="AG27" s="8">
        <f t="shared" si="14"/>
        <v>121033.99745313321</v>
      </c>
      <c r="AH27" s="8">
        <f t="shared" si="14"/>
        <v>145014.27156601282</v>
      </c>
      <c r="AI27" s="8">
        <f t="shared" si="14"/>
        <v>201435.37523679348</v>
      </c>
      <c r="AJ27" s="8">
        <f t="shared" ref="AJ27:BJ27" si="15">AJ25*AJ17</f>
        <v>275620.62539300357</v>
      </c>
      <c r="AK27" s="8">
        <f t="shared" si="15"/>
        <v>391587.87065407919</v>
      </c>
      <c r="AL27" s="8">
        <f t="shared" si="15"/>
        <v>378147.54261887912</v>
      </c>
      <c r="AM27" s="8">
        <f t="shared" si="15"/>
        <v>409824.60400712589</v>
      </c>
      <c r="AN27" s="8">
        <f t="shared" si="15"/>
        <v>452510.33669158869</v>
      </c>
      <c r="AO27" s="8">
        <f t="shared" si="15"/>
        <v>433062.40868154145</v>
      </c>
      <c r="AP27" s="8">
        <f t="shared" si="15"/>
        <v>410238.15556809289</v>
      </c>
      <c r="AQ27" s="8">
        <f t="shared" si="15"/>
        <v>247118.69694914334</v>
      </c>
      <c r="AR27" s="8">
        <f t="shared" si="15"/>
        <v>176680.5988328768</v>
      </c>
      <c r="AS27" s="8">
        <f t="shared" si="15"/>
        <v>128499.1095772557</v>
      </c>
      <c r="AT27" s="8">
        <f t="shared" si="15"/>
        <v>153958.43452532863</v>
      </c>
      <c r="AU27" s="8">
        <f t="shared" si="15"/>
        <v>213859.46841350305</v>
      </c>
      <c r="AV27" s="8">
        <f t="shared" si="15"/>
        <v>292620.30247196864</v>
      </c>
      <c r="AW27" s="8">
        <f t="shared" si="15"/>
        <v>415740.15366870089</v>
      </c>
      <c r="AX27" s="8">
        <f t="shared" si="15"/>
        <v>401470.85560954863</v>
      </c>
      <c r="AY27" s="8">
        <f t="shared" si="15"/>
        <v>435101.68883051985</v>
      </c>
      <c r="AZ27" s="8">
        <f t="shared" si="15"/>
        <v>480420.18410479324</v>
      </c>
      <c r="BA27" s="8">
        <f t="shared" si="15"/>
        <v>459772.750449788</v>
      </c>
      <c r="BB27" s="8">
        <f t="shared" si="15"/>
        <v>435540.74734686036</v>
      </c>
      <c r="BC27" s="8">
        <f t="shared" si="15"/>
        <v>262360.43744777248</v>
      </c>
      <c r="BD27" s="8">
        <f t="shared" si="15"/>
        <v>187577.87156779788</v>
      </c>
      <c r="BE27" s="8">
        <f t="shared" si="15"/>
        <v>136424.65348251723</v>
      </c>
      <c r="BF27" s="8">
        <f t="shared" si="15"/>
        <v>163454.25388493453</v>
      </c>
      <c r="BG27" s="8">
        <f t="shared" si="15"/>
        <v>227049.85247175279</v>
      </c>
      <c r="BH27" s="8">
        <f t="shared" si="15"/>
        <v>310668.4824355673</v>
      </c>
      <c r="BI27" s="8">
        <f t="shared" si="15"/>
        <v>441382.09665119671</v>
      </c>
      <c r="BJ27" s="8">
        <f t="shared" si="15"/>
        <v>426232.69951091358</v>
      </c>
    </row>
    <row r="28" spans="2:62" x14ac:dyDescent="0.2">
      <c r="B28" t="s">
        <v>25</v>
      </c>
      <c r="C28" t="s">
        <v>18</v>
      </c>
      <c r="D28" s="43">
        <v>132562.95800000001</v>
      </c>
      <c r="E28" s="43">
        <v>146076.70699999999</v>
      </c>
      <c r="F28" s="43">
        <v>252773.663</v>
      </c>
      <c r="G28" s="43">
        <v>156052.43900000001</v>
      </c>
      <c r="H28" s="43">
        <v>128628.25900000001</v>
      </c>
      <c r="I28" s="43">
        <v>158611.943</v>
      </c>
      <c r="J28" s="43">
        <v>102220.02800000001</v>
      </c>
      <c r="K28" s="43">
        <v>111161.56299999999</v>
      </c>
      <c r="L28" s="43">
        <v>153855.37599999999</v>
      </c>
      <c r="M28" s="43">
        <v>199544.383</v>
      </c>
      <c r="N28" s="43">
        <v>291675.58399999997</v>
      </c>
      <c r="O28" s="43">
        <v>421545.86700000003</v>
      </c>
      <c r="P28" s="43">
        <v>407059.25300000003</v>
      </c>
      <c r="Q28" s="43">
        <v>466146.58399999997</v>
      </c>
      <c r="R28" s="43">
        <v>547827.64500000002</v>
      </c>
      <c r="S28" s="43">
        <v>260031.51699999999</v>
      </c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</row>
    <row r="29" spans="2:62" x14ac:dyDescent="0.2">
      <c r="B29" t="s">
        <v>26</v>
      </c>
      <c r="C29" t="s">
        <v>18</v>
      </c>
      <c r="D29" s="9">
        <f t="shared" ref="D29:AI29" si="16">D24*D17</f>
        <v>181901.66584148997</v>
      </c>
      <c r="E29" s="9">
        <f t="shared" si="16"/>
        <v>191760.84698399997</v>
      </c>
      <c r="F29" s="9">
        <f t="shared" si="16"/>
        <v>191120.72656193998</v>
      </c>
      <c r="G29" s="9">
        <f t="shared" si="16"/>
        <v>121473.36958868998</v>
      </c>
      <c r="H29" s="9">
        <f t="shared" si="16"/>
        <v>94030.613003880004</v>
      </c>
      <c r="I29" s="9">
        <f t="shared" si="16"/>
        <v>72744.570959760007</v>
      </c>
      <c r="J29" s="9">
        <f t="shared" si="16"/>
        <v>94467.627528119992</v>
      </c>
      <c r="K29" s="9">
        <f t="shared" si="16"/>
        <v>143008.13357648998</v>
      </c>
      <c r="L29" s="9">
        <f t="shared" si="16"/>
        <v>230403.43147878002</v>
      </c>
      <c r="M29" s="9">
        <f t="shared" si="16"/>
        <v>415065.80438756989</v>
      </c>
      <c r="N29" s="9">
        <f t="shared" si="16"/>
        <v>434292.65865719994</v>
      </c>
      <c r="O29" s="9">
        <f t="shared" si="16"/>
        <v>476328.05006912991</v>
      </c>
      <c r="P29" s="9">
        <f t="shared" si="16"/>
        <v>546451.69334741996</v>
      </c>
      <c r="Q29" s="9">
        <f t="shared" si="16"/>
        <v>506839.24093949998</v>
      </c>
      <c r="R29" s="9">
        <f t="shared" si="16"/>
        <v>479103.36390692991</v>
      </c>
      <c r="S29" s="9">
        <f t="shared" si="16"/>
        <v>287088.16253166005</v>
      </c>
      <c r="T29" s="9">
        <f t="shared" si="16"/>
        <v>205257.26745946167</v>
      </c>
      <c r="U29" s="9">
        <f t="shared" si="16"/>
        <v>149282.80907486659</v>
      </c>
      <c r="V29" s="9">
        <f t="shared" si="16"/>
        <v>178859.97546848393</v>
      </c>
      <c r="W29" s="9">
        <f t="shared" si="16"/>
        <v>248449.52075587187</v>
      </c>
      <c r="X29" s="9">
        <f t="shared" si="16"/>
        <v>339949.28750140162</v>
      </c>
      <c r="Y29" s="9">
        <f t="shared" si="16"/>
        <v>482982.78633259493</v>
      </c>
      <c r="Z29" s="9">
        <f t="shared" si="16"/>
        <v>466405.54385360231</v>
      </c>
      <c r="AA29" s="9">
        <f t="shared" si="16"/>
        <v>505475.89438966213</v>
      </c>
      <c r="AB29" s="9">
        <f t="shared" si="16"/>
        <v>558124.29249799449</v>
      </c>
      <c r="AC29" s="9">
        <f t="shared" si="16"/>
        <v>534137.30218851706</v>
      </c>
      <c r="AD29" s="9">
        <f t="shared" si="16"/>
        <v>505985.96709664975</v>
      </c>
      <c r="AE29" s="9">
        <f t="shared" si="16"/>
        <v>304795.13220881228</v>
      </c>
      <c r="AF29" s="9">
        <f t="shared" si="16"/>
        <v>217917.0865856474</v>
      </c>
      <c r="AG29" s="9">
        <f t="shared" si="16"/>
        <v>158490.24608759009</v>
      </c>
      <c r="AH29" s="9">
        <f t="shared" si="16"/>
        <v>189891.66738551788</v>
      </c>
      <c r="AI29" s="9">
        <f t="shared" si="16"/>
        <v>263773.34355487739</v>
      </c>
      <c r="AJ29" s="9">
        <f t="shared" ref="AJ29:BJ29" si="17">AJ24*AJ17</f>
        <v>360916.61569938331</v>
      </c>
      <c r="AK29" s="9">
        <f t="shared" si="17"/>
        <v>512772.10776180791</v>
      </c>
      <c r="AL29" s="9">
        <f t="shared" si="17"/>
        <v>495172.41723996395</v>
      </c>
      <c r="AM29" s="9">
        <f t="shared" si="17"/>
        <v>536652.5415058668</v>
      </c>
      <c r="AN29" s="9">
        <f t="shared" si="17"/>
        <v>592548.1776076922</v>
      </c>
      <c r="AO29" s="9">
        <f t="shared" si="17"/>
        <v>567081.72222271131</v>
      </c>
      <c r="AP29" s="9">
        <f t="shared" si="17"/>
        <v>537194.07438131317</v>
      </c>
      <c r="AQ29" s="9">
        <f t="shared" si="17"/>
        <v>323594.22903040238</v>
      </c>
      <c r="AR29" s="9">
        <f t="shared" si="17"/>
        <v>231357.7356541366</v>
      </c>
      <c r="AS29" s="9">
        <f t="shared" si="17"/>
        <v>168265.57766813852</v>
      </c>
      <c r="AT29" s="9">
        <f t="shared" si="17"/>
        <v>201603.76992115774</v>
      </c>
      <c r="AU29" s="9">
        <f t="shared" si="17"/>
        <v>280042.30621352477</v>
      </c>
      <c r="AV29" s="9">
        <f t="shared" si="17"/>
        <v>383177.16282126139</v>
      </c>
      <c r="AW29" s="9">
        <f t="shared" si="17"/>
        <v>544398.76935370301</v>
      </c>
      <c r="AX29" s="9">
        <f t="shared" si="17"/>
        <v>525713.56843097939</v>
      </c>
      <c r="AY29" s="9">
        <f t="shared" si="17"/>
        <v>569752.09599747055</v>
      </c>
      <c r="AZ29" s="9">
        <f t="shared" si="17"/>
        <v>629095.25262683071</v>
      </c>
      <c r="BA29" s="9">
        <f t="shared" si="17"/>
        <v>602058.08199775929</v>
      </c>
      <c r="BB29" s="9">
        <f t="shared" si="17"/>
        <v>570327.02943572693</v>
      </c>
      <c r="BC29" s="9">
        <f t="shared" si="17"/>
        <v>343552.81300897681</v>
      </c>
      <c r="BD29" s="9">
        <f t="shared" si="17"/>
        <v>245627.37454720866</v>
      </c>
      <c r="BE29" s="9">
        <f t="shared" si="17"/>
        <v>178643.83031082508</v>
      </c>
      <c r="BF29" s="9">
        <f t="shared" si="17"/>
        <v>214038.24931352853</v>
      </c>
      <c r="BG29" s="9">
        <f t="shared" si="17"/>
        <v>297314.70289026282</v>
      </c>
      <c r="BH29" s="9">
        <f t="shared" si="17"/>
        <v>406810.69178052334</v>
      </c>
      <c r="BI29" s="9">
        <f t="shared" si="17"/>
        <v>577976.094229165</v>
      </c>
      <c r="BJ29" s="9">
        <f t="shared" si="17"/>
        <v>558138.43099927926</v>
      </c>
    </row>
    <row r="30" spans="2:62" ht="15" customHeight="1" x14ac:dyDescent="0.2">
      <c r="H30" s="11"/>
      <c r="J30" s="9">
        <f>SUM(J29:U29)</f>
        <v>3967588.2429571273</v>
      </c>
    </row>
    <row r="31" spans="2:62" ht="15" customHeight="1" x14ac:dyDescent="0.2">
      <c r="H31" s="11"/>
      <c r="J31" s="9">
        <f>SUM(J27:U27)</f>
        <v>3029921.8857150567</v>
      </c>
    </row>
    <row r="32" spans="2:62" x14ac:dyDescent="0.2">
      <c r="B32" t="s">
        <v>24</v>
      </c>
      <c r="C32" t="s">
        <v>40</v>
      </c>
      <c r="D32" s="8">
        <f t="shared" ref="D32:AI32" si="18">D27*$D$15</f>
        <v>83347.535777105993</v>
      </c>
      <c r="E32" s="8">
        <f t="shared" si="18"/>
        <v>87865.023009599987</v>
      </c>
      <c r="F32" s="8">
        <f t="shared" si="18"/>
        <v>87571.719154836013</v>
      </c>
      <c r="G32" s="8">
        <f t="shared" si="18"/>
        <v>55659.226488786007</v>
      </c>
      <c r="H32" s="8">
        <f t="shared" si="18"/>
        <v>43084.926381671998</v>
      </c>
      <c r="I32" s="8">
        <f t="shared" si="18"/>
        <v>33331.63939214401</v>
      </c>
      <c r="J32" s="8">
        <f t="shared" si="18"/>
        <v>43285.166899128009</v>
      </c>
      <c r="K32" s="8">
        <f t="shared" si="18"/>
        <v>65526.478136106009</v>
      </c>
      <c r="L32" s="8">
        <f t="shared" si="18"/>
        <v>105571.09611673201</v>
      </c>
      <c r="M32" s="8">
        <f t="shared" si="18"/>
        <v>190183.59079345799</v>
      </c>
      <c r="N32" s="8">
        <f t="shared" si="18"/>
        <v>198993.35576568</v>
      </c>
      <c r="O32" s="8">
        <f t="shared" si="18"/>
        <v>218254.01659252206</v>
      </c>
      <c r="P32" s="8">
        <f t="shared" si="18"/>
        <v>250384.74414754799</v>
      </c>
      <c r="Q32" s="8">
        <f t="shared" si="18"/>
        <v>232234.27653629999</v>
      </c>
      <c r="R32" s="8">
        <f t="shared" si="18"/>
        <v>219525.66832984204</v>
      </c>
      <c r="S32" s="8">
        <f t="shared" si="18"/>
        <v>131544.09986900401</v>
      </c>
      <c r="T32" s="8">
        <f t="shared" si="18"/>
        <v>94049.097153382972</v>
      </c>
      <c r="U32" s="8">
        <f t="shared" si="18"/>
        <v>68401.541089330422</v>
      </c>
      <c r="V32" s="8">
        <f t="shared" si="18"/>
        <v>81953.830029474673</v>
      </c>
      <c r="W32" s="8">
        <f t="shared" si="18"/>
        <v>113839.83331988631</v>
      </c>
      <c r="X32" s="8">
        <f t="shared" si="18"/>
        <v>155765.123267838</v>
      </c>
      <c r="Y32" s="8">
        <f t="shared" si="18"/>
        <v>221303.22379049062</v>
      </c>
      <c r="Z32" s="8">
        <f t="shared" si="18"/>
        <v>213707.51374456068</v>
      </c>
      <c r="AA32" s="8">
        <f t="shared" si="18"/>
        <v>231609.5897044696</v>
      </c>
      <c r="AB32" s="8">
        <f t="shared" si="18"/>
        <v>255733.1414302981</v>
      </c>
      <c r="AC32" s="8">
        <f t="shared" si="18"/>
        <v>244742.27708743696</v>
      </c>
      <c r="AD32" s="8">
        <f t="shared" si="18"/>
        <v>231843.30555857075</v>
      </c>
      <c r="AE32" s="8">
        <f t="shared" si="18"/>
        <v>139657.45211260926</v>
      </c>
      <c r="AF32" s="8">
        <f t="shared" si="18"/>
        <v>99849.839673635302</v>
      </c>
      <c r="AG32" s="8">
        <f t="shared" si="18"/>
        <v>72620.398471879918</v>
      </c>
      <c r="AH32" s="8">
        <f t="shared" si="18"/>
        <v>87008.562939607684</v>
      </c>
      <c r="AI32" s="8">
        <f t="shared" si="18"/>
        <v>120861.22514207609</v>
      </c>
      <c r="AJ32" s="8">
        <f t="shared" ref="AJ32:BJ32" si="19">AJ27*$D$15</f>
        <v>165372.37523580214</v>
      </c>
      <c r="AK32" s="8">
        <f t="shared" si="19"/>
        <v>234952.7223924475</v>
      </c>
      <c r="AL32" s="8">
        <f t="shared" si="19"/>
        <v>226888.52557132745</v>
      </c>
      <c r="AM32" s="8">
        <f t="shared" si="19"/>
        <v>245894.76240427553</v>
      </c>
      <c r="AN32" s="8">
        <f t="shared" si="19"/>
        <v>271506.20201495319</v>
      </c>
      <c r="AO32" s="8">
        <f t="shared" si="19"/>
        <v>259837.44520892485</v>
      </c>
      <c r="AP32" s="8">
        <f t="shared" si="19"/>
        <v>246142.89334085572</v>
      </c>
      <c r="AQ32" s="8">
        <f t="shared" si="19"/>
        <v>148271.218169486</v>
      </c>
      <c r="AR32" s="8">
        <f t="shared" si="19"/>
        <v>106008.35929972607</v>
      </c>
      <c r="AS32" s="8">
        <f t="shared" si="19"/>
        <v>77099.465746353424</v>
      </c>
      <c r="AT32" s="8">
        <f t="shared" si="19"/>
        <v>92375.060715197178</v>
      </c>
      <c r="AU32" s="8">
        <f t="shared" si="19"/>
        <v>128315.68104810183</v>
      </c>
      <c r="AV32" s="8">
        <f t="shared" si="19"/>
        <v>175572.18148318116</v>
      </c>
      <c r="AW32" s="8">
        <f t="shared" si="19"/>
        <v>249444.09220122051</v>
      </c>
      <c r="AX32" s="8">
        <f t="shared" si="19"/>
        <v>240882.51336572916</v>
      </c>
      <c r="AY32" s="8">
        <f t="shared" si="19"/>
        <v>261061.01329831191</v>
      </c>
      <c r="AZ32" s="8">
        <f t="shared" si="19"/>
        <v>288252.11046287592</v>
      </c>
      <c r="BA32" s="8">
        <f t="shared" si="19"/>
        <v>275863.6502698728</v>
      </c>
      <c r="BB32" s="8">
        <f t="shared" si="19"/>
        <v>261324.44840811621</v>
      </c>
      <c r="BC32" s="8">
        <f t="shared" si="19"/>
        <v>157416.26246866348</v>
      </c>
      <c r="BD32" s="8">
        <f t="shared" si="19"/>
        <v>112546.72294067872</v>
      </c>
      <c r="BE32" s="8">
        <f t="shared" si="19"/>
        <v>81854.792089510331</v>
      </c>
      <c r="BF32" s="8">
        <f t="shared" si="19"/>
        <v>98072.552330960709</v>
      </c>
      <c r="BG32" s="8">
        <f t="shared" si="19"/>
        <v>136229.91148305166</v>
      </c>
      <c r="BH32" s="8">
        <f t="shared" si="19"/>
        <v>186401.08946134037</v>
      </c>
      <c r="BI32" s="8">
        <f t="shared" si="19"/>
        <v>264829.257990718</v>
      </c>
      <c r="BJ32" s="8">
        <f t="shared" si="19"/>
        <v>255739.61970654814</v>
      </c>
    </row>
    <row r="33" spans="2:62" x14ac:dyDescent="0.2">
      <c r="B33" t="s">
        <v>25</v>
      </c>
      <c r="C33" t="s">
        <v>40</v>
      </c>
      <c r="D33" s="8">
        <f t="shared" ref="D33:AI33" si="20">D28*$D$15</f>
        <v>79537.774799999999</v>
      </c>
      <c r="E33" s="8">
        <f t="shared" si="20"/>
        <v>87646.0242</v>
      </c>
      <c r="F33" s="8">
        <f t="shared" si="20"/>
        <v>151664.19779999999</v>
      </c>
      <c r="G33" s="8">
        <f t="shared" si="20"/>
        <v>93631.463400000008</v>
      </c>
      <c r="H33" s="8">
        <f t="shared" si="20"/>
        <v>77176.955400000006</v>
      </c>
      <c r="I33" s="8">
        <f t="shared" si="20"/>
        <v>95167.165800000002</v>
      </c>
      <c r="J33" s="8">
        <f t="shared" si="20"/>
        <v>61332.016799999998</v>
      </c>
      <c r="K33" s="8">
        <f t="shared" si="20"/>
        <v>66696.9378</v>
      </c>
      <c r="L33" s="8">
        <f t="shared" si="20"/>
        <v>92313.225599999991</v>
      </c>
      <c r="M33" s="8">
        <f t="shared" si="20"/>
        <v>119726.6298</v>
      </c>
      <c r="N33" s="8">
        <f t="shared" si="20"/>
        <v>175005.35039999997</v>
      </c>
      <c r="O33" s="8">
        <f t="shared" si="20"/>
        <v>252927.5202</v>
      </c>
      <c r="P33" s="8">
        <f t="shared" si="20"/>
        <v>244235.55180000002</v>
      </c>
      <c r="Q33" s="8">
        <f t="shared" si="20"/>
        <v>279687.95039999997</v>
      </c>
      <c r="R33" s="8">
        <f t="shared" si="20"/>
        <v>328696.587</v>
      </c>
      <c r="S33" s="8">
        <f t="shared" si="20"/>
        <v>156018.91019999998</v>
      </c>
      <c r="T33" s="8">
        <f t="shared" si="20"/>
        <v>0</v>
      </c>
      <c r="U33" s="8">
        <f t="shared" si="20"/>
        <v>0</v>
      </c>
      <c r="V33" s="8">
        <f t="shared" si="20"/>
        <v>0</v>
      </c>
      <c r="W33" s="8">
        <f t="shared" si="20"/>
        <v>0</v>
      </c>
      <c r="X33" s="8">
        <f t="shared" si="20"/>
        <v>0</v>
      </c>
      <c r="Y33" s="8">
        <f t="shared" si="20"/>
        <v>0</v>
      </c>
      <c r="Z33" s="8">
        <f t="shared" si="20"/>
        <v>0</v>
      </c>
      <c r="AA33" s="8">
        <f t="shared" si="20"/>
        <v>0</v>
      </c>
      <c r="AB33" s="8">
        <f t="shared" si="20"/>
        <v>0</v>
      </c>
      <c r="AC33" s="8">
        <f t="shared" si="20"/>
        <v>0</v>
      </c>
      <c r="AD33" s="8">
        <f t="shared" si="20"/>
        <v>0</v>
      </c>
      <c r="AE33" s="8">
        <f t="shared" si="20"/>
        <v>0</v>
      </c>
      <c r="AF33" s="8">
        <f t="shared" si="20"/>
        <v>0</v>
      </c>
      <c r="AG33" s="8">
        <f t="shared" si="20"/>
        <v>0</v>
      </c>
      <c r="AH33" s="8">
        <f t="shared" si="20"/>
        <v>0</v>
      </c>
      <c r="AI33" s="8">
        <f t="shared" si="20"/>
        <v>0</v>
      </c>
      <c r="AJ33" s="8">
        <f t="shared" ref="AJ33:BJ33" si="21">AJ28*$D$15</f>
        <v>0</v>
      </c>
      <c r="AK33" s="8">
        <f t="shared" si="21"/>
        <v>0</v>
      </c>
      <c r="AL33" s="8">
        <f t="shared" si="21"/>
        <v>0</v>
      </c>
      <c r="AM33" s="8">
        <f t="shared" si="21"/>
        <v>0</v>
      </c>
      <c r="AN33" s="8">
        <f t="shared" si="21"/>
        <v>0</v>
      </c>
      <c r="AO33" s="8">
        <f t="shared" si="21"/>
        <v>0</v>
      </c>
      <c r="AP33" s="8">
        <f t="shared" si="21"/>
        <v>0</v>
      </c>
      <c r="AQ33" s="8">
        <f t="shared" si="21"/>
        <v>0</v>
      </c>
      <c r="AR33" s="8">
        <f t="shared" si="21"/>
        <v>0</v>
      </c>
      <c r="AS33" s="8">
        <f t="shared" si="21"/>
        <v>0</v>
      </c>
      <c r="AT33" s="8">
        <f t="shared" si="21"/>
        <v>0</v>
      </c>
      <c r="AU33" s="8">
        <f t="shared" si="21"/>
        <v>0</v>
      </c>
      <c r="AV33" s="8">
        <f t="shared" si="21"/>
        <v>0</v>
      </c>
      <c r="AW33" s="8">
        <f t="shared" si="21"/>
        <v>0</v>
      </c>
      <c r="AX33" s="8">
        <f t="shared" si="21"/>
        <v>0</v>
      </c>
      <c r="AY33" s="8">
        <f t="shared" si="21"/>
        <v>0</v>
      </c>
      <c r="AZ33" s="8">
        <f t="shared" si="21"/>
        <v>0</v>
      </c>
      <c r="BA33" s="8">
        <f t="shared" si="21"/>
        <v>0</v>
      </c>
      <c r="BB33" s="8">
        <f t="shared" si="21"/>
        <v>0</v>
      </c>
      <c r="BC33" s="8">
        <f t="shared" si="21"/>
        <v>0</v>
      </c>
      <c r="BD33" s="8">
        <f t="shared" si="21"/>
        <v>0</v>
      </c>
      <c r="BE33" s="8">
        <f t="shared" si="21"/>
        <v>0</v>
      </c>
      <c r="BF33" s="8">
        <f t="shared" si="21"/>
        <v>0</v>
      </c>
      <c r="BG33" s="8">
        <f t="shared" si="21"/>
        <v>0</v>
      </c>
      <c r="BH33" s="8">
        <f t="shared" si="21"/>
        <v>0</v>
      </c>
      <c r="BI33" s="8">
        <f t="shared" si="21"/>
        <v>0</v>
      </c>
      <c r="BJ33" s="8">
        <f t="shared" si="21"/>
        <v>0</v>
      </c>
    </row>
    <row r="34" spans="2:62" x14ac:dyDescent="0.2">
      <c r="B34" t="s">
        <v>28</v>
      </c>
      <c r="C34" t="s">
        <v>40</v>
      </c>
      <c r="D34" s="9">
        <f t="shared" ref="D34:AI34" si="22">D32-D33</f>
        <v>3809.7609771059942</v>
      </c>
      <c r="E34" s="9">
        <f t="shared" si="22"/>
        <v>218.998809599987</v>
      </c>
      <c r="F34" s="9">
        <f t="shared" si="22"/>
        <v>-64092.478645163981</v>
      </c>
      <c r="G34" s="9">
        <f t="shared" si="22"/>
        <v>-37972.236911214</v>
      </c>
      <c r="H34" s="9">
        <f t="shared" si="22"/>
        <v>-34092.029018328009</v>
      </c>
      <c r="I34" s="9">
        <f t="shared" si="22"/>
        <v>-61835.526407855992</v>
      </c>
      <c r="J34" s="9">
        <f t="shared" si="22"/>
        <v>-18046.849900871988</v>
      </c>
      <c r="K34" s="9">
        <f t="shared" si="22"/>
        <v>-1170.4596638939911</v>
      </c>
      <c r="L34" s="9">
        <f t="shared" si="22"/>
        <v>13257.870516732015</v>
      </c>
      <c r="M34" s="9">
        <f t="shared" si="22"/>
        <v>70456.960993457993</v>
      </c>
      <c r="N34" s="9">
        <f t="shared" si="22"/>
        <v>23988.00536568003</v>
      </c>
      <c r="O34" s="9">
        <f t="shared" si="22"/>
        <v>-34673.503607477935</v>
      </c>
      <c r="P34" s="9">
        <f t="shared" si="22"/>
        <v>6149.1923475479707</v>
      </c>
      <c r="Q34" s="9">
        <f t="shared" si="22"/>
        <v>-47453.67386369998</v>
      </c>
      <c r="R34" s="9">
        <f t="shared" si="22"/>
        <v>-109170.91867015796</v>
      </c>
      <c r="S34" s="9">
        <f t="shared" si="22"/>
        <v>-24474.81033099597</v>
      </c>
      <c r="T34" s="9">
        <f t="shared" si="22"/>
        <v>94049.097153382972</v>
      </c>
      <c r="U34" s="9">
        <f t="shared" si="22"/>
        <v>68401.541089330422</v>
      </c>
      <c r="V34" s="9">
        <f t="shared" si="22"/>
        <v>81953.830029474673</v>
      </c>
      <c r="W34" s="9">
        <f t="shared" si="22"/>
        <v>113839.83331988631</v>
      </c>
      <c r="X34" s="9">
        <f t="shared" si="22"/>
        <v>155765.123267838</v>
      </c>
      <c r="Y34" s="9">
        <f t="shared" si="22"/>
        <v>221303.22379049062</v>
      </c>
      <c r="Z34" s="9">
        <f t="shared" si="22"/>
        <v>213707.51374456068</v>
      </c>
      <c r="AA34" s="9">
        <f t="shared" si="22"/>
        <v>231609.5897044696</v>
      </c>
      <c r="AB34" s="9">
        <f t="shared" si="22"/>
        <v>255733.1414302981</v>
      </c>
      <c r="AC34" s="9">
        <f t="shared" si="22"/>
        <v>244742.27708743696</v>
      </c>
      <c r="AD34" s="9">
        <f t="shared" si="22"/>
        <v>231843.30555857075</v>
      </c>
      <c r="AE34" s="9">
        <f t="shared" si="22"/>
        <v>139657.45211260926</v>
      </c>
      <c r="AF34" s="9">
        <f t="shared" si="22"/>
        <v>99849.839673635302</v>
      </c>
      <c r="AG34" s="9">
        <f t="shared" si="22"/>
        <v>72620.398471879918</v>
      </c>
      <c r="AH34" s="9">
        <f t="shared" si="22"/>
        <v>87008.562939607684</v>
      </c>
      <c r="AI34" s="9">
        <f t="shared" si="22"/>
        <v>120861.22514207609</v>
      </c>
      <c r="AJ34" s="9">
        <f t="shared" ref="AJ34:BJ34" si="23">AJ32-AJ33</f>
        <v>165372.37523580214</v>
      </c>
      <c r="AK34" s="9">
        <f t="shared" si="23"/>
        <v>234952.7223924475</v>
      </c>
      <c r="AL34" s="9">
        <f t="shared" si="23"/>
        <v>226888.52557132745</v>
      </c>
      <c r="AM34" s="9">
        <f t="shared" si="23"/>
        <v>245894.76240427553</v>
      </c>
      <c r="AN34" s="9">
        <f t="shared" si="23"/>
        <v>271506.20201495319</v>
      </c>
      <c r="AO34" s="9">
        <f t="shared" si="23"/>
        <v>259837.44520892485</v>
      </c>
      <c r="AP34" s="9">
        <f t="shared" si="23"/>
        <v>246142.89334085572</v>
      </c>
      <c r="AQ34" s="9">
        <f t="shared" si="23"/>
        <v>148271.218169486</v>
      </c>
      <c r="AR34" s="9">
        <f t="shared" si="23"/>
        <v>106008.35929972607</v>
      </c>
      <c r="AS34" s="9">
        <f t="shared" si="23"/>
        <v>77099.465746353424</v>
      </c>
      <c r="AT34" s="9">
        <f t="shared" si="23"/>
        <v>92375.060715197178</v>
      </c>
      <c r="AU34" s="9">
        <f t="shared" si="23"/>
        <v>128315.68104810183</v>
      </c>
      <c r="AV34" s="9">
        <f t="shared" si="23"/>
        <v>175572.18148318116</v>
      </c>
      <c r="AW34" s="9">
        <f t="shared" si="23"/>
        <v>249444.09220122051</v>
      </c>
      <c r="AX34" s="9">
        <f t="shared" si="23"/>
        <v>240882.51336572916</v>
      </c>
      <c r="AY34" s="9">
        <f t="shared" si="23"/>
        <v>261061.01329831191</v>
      </c>
      <c r="AZ34" s="9">
        <f t="shared" si="23"/>
        <v>288252.11046287592</v>
      </c>
      <c r="BA34" s="9">
        <f t="shared" si="23"/>
        <v>275863.6502698728</v>
      </c>
      <c r="BB34" s="9">
        <f t="shared" si="23"/>
        <v>261324.44840811621</v>
      </c>
      <c r="BC34" s="9">
        <f t="shared" si="23"/>
        <v>157416.26246866348</v>
      </c>
      <c r="BD34" s="9">
        <f t="shared" si="23"/>
        <v>112546.72294067872</v>
      </c>
      <c r="BE34" s="9">
        <f t="shared" si="23"/>
        <v>81854.792089510331</v>
      </c>
      <c r="BF34" s="9">
        <f t="shared" si="23"/>
        <v>98072.552330960709</v>
      </c>
      <c r="BG34" s="9">
        <f t="shared" si="23"/>
        <v>136229.91148305166</v>
      </c>
      <c r="BH34" s="9">
        <f t="shared" si="23"/>
        <v>186401.08946134037</v>
      </c>
      <c r="BI34" s="9">
        <f t="shared" si="23"/>
        <v>264829.257990718</v>
      </c>
      <c r="BJ34" s="9">
        <f t="shared" si="23"/>
        <v>255739.61970654814</v>
      </c>
    </row>
    <row r="35" spans="2:62" x14ac:dyDescent="0.2">
      <c r="B35" t="s">
        <v>28</v>
      </c>
      <c r="C35" t="s">
        <v>29</v>
      </c>
      <c r="D35" s="12">
        <f t="shared" ref="D35:AI35" si="24">IF(D33=0,0,D34/D33)</f>
        <v>4.7898762401710968E-2</v>
      </c>
      <c r="E35" s="12">
        <f t="shared" si="24"/>
        <v>2.4986736317924962E-3</v>
      </c>
      <c r="F35" s="12">
        <f t="shared" si="24"/>
        <v>-0.42259465038468019</v>
      </c>
      <c r="G35" s="12">
        <f t="shared" si="24"/>
        <v>-0.40554996720487013</v>
      </c>
      <c r="H35" s="12">
        <f t="shared" si="24"/>
        <v>-0.44173845471919204</v>
      </c>
      <c r="I35" s="12">
        <f t="shared" si="24"/>
        <v>-0.64975693967609982</v>
      </c>
      <c r="J35" s="12">
        <f t="shared" si="24"/>
        <v>-0.29424843405560386</v>
      </c>
      <c r="K35" s="12">
        <f t="shared" si="24"/>
        <v>-1.7548926569969019E-2</v>
      </c>
      <c r="L35" s="12">
        <f t="shared" si="24"/>
        <v>0.14361832154126369</v>
      </c>
      <c r="M35" s="12">
        <f t="shared" si="24"/>
        <v>0.58848195352324195</v>
      </c>
      <c r="N35" s="12">
        <f t="shared" si="24"/>
        <v>0.1370701256324563</v>
      </c>
      <c r="O35" s="12">
        <f t="shared" si="24"/>
        <v>-0.13708869473776597</v>
      </c>
      <c r="P35" s="12">
        <f t="shared" si="24"/>
        <v>2.5177302412481829E-2</v>
      </c>
      <c r="Q35" s="12">
        <f t="shared" si="24"/>
        <v>-0.16966649366135861</v>
      </c>
      <c r="R35" s="12">
        <f t="shared" si="24"/>
        <v>-0.33213280267542894</v>
      </c>
      <c r="S35" s="12">
        <f t="shared" si="24"/>
        <v>-0.15687079405709098</v>
      </c>
      <c r="T35" s="12">
        <f t="shared" si="24"/>
        <v>0</v>
      </c>
      <c r="U35" s="12">
        <f t="shared" si="24"/>
        <v>0</v>
      </c>
      <c r="V35" s="12">
        <f t="shared" si="24"/>
        <v>0</v>
      </c>
      <c r="W35" s="12">
        <f t="shared" si="24"/>
        <v>0</v>
      </c>
      <c r="X35" s="12">
        <f t="shared" si="24"/>
        <v>0</v>
      </c>
      <c r="Y35" s="12">
        <f t="shared" si="24"/>
        <v>0</v>
      </c>
      <c r="Z35" s="12">
        <f t="shared" si="24"/>
        <v>0</v>
      </c>
      <c r="AA35" s="12">
        <f t="shared" si="24"/>
        <v>0</v>
      </c>
      <c r="AB35" s="12">
        <f t="shared" si="24"/>
        <v>0</v>
      </c>
      <c r="AC35" s="12">
        <f t="shared" si="24"/>
        <v>0</v>
      </c>
      <c r="AD35" s="12">
        <f t="shared" si="24"/>
        <v>0</v>
      </c>
      <c r="AE35" s="12">
        <f t="shared" si="24"/>
        <v>0</v>
      </c>
      <c r="AF35" s="12">
        <f t="shared" si="24"/>
        <v>0</v>
      </c>
      <c r="AG35" s="12">
        <f t="shared" si="24"/>
        <v>0</v>
      </c>
      <c r="AH35" s="12">
        <f t="shared" si="24"/>
        <v>0</v>
      </c>
      <c r="AI35" s="12">
        <f t="shared" si="24"/>
        <v>0</v>
      </c>
      <c r="AJ35" s="12">
        <f t="shared" ref="AJ35:BJ35" si="25">IF(AJ33=0,0,AJ34/AJ33)</f>
        <v>0</v>
      </c>
      <c r="AK35" s="12">
        <f t="shared" si="25"/>
        <v>0</v>
      </c>
      <c r="AL35" s="12">
        <f t="shared" si="25"/>
        <v>0</v>
      </c>
      <c r="AM35" s="12">
        <f t="shared" si="25"/>
        <v>0</v>
      </c>
      <c r="AN35" s="12">
        <f t="shared" si="25"/>
        <v>0</v>
      </c>
      <c r="AO35" s="12">
        <f t="shared" si="25"/>
        <v>0</v>
      </c>
      <c r="AP35" s="12">
        <f t="shared" si="25"/>
        <v>0</v>
      </c>
      <c r="AQ35" s="12">
        <f t="shared" si="25"/>
        <v>0</v>
      </c>
      <c r="AR35" s="12">
        <f t="shared" si="25"/>
        <v>0</v>
      </c>
      <c r="AS35" s="12">
        <f t="shared" si="25"/>
        <v>0</v>
      </c>
      <c r="AT35" s="12">
        <f t="shared" si="25"/>
        <v>0</v>
      </c>
      <c r="AU35" s="12">
        <f t="shared" si="25"/>
        <v>0</v>
      </c>
      <c r="AV35" s="12">
        <f t="shared" si="25"/>
        <v>0</v>
      </c>
      <c r="AW35" s="12">
        <f t="shared" si="25"/>
        <v>0</v>
      </c>
      <c r="AX35" s="12">
        <f t="shared" si="25"/>
        <v>0</v>
      </c>
      <c r="AY35" s="12">
        <f t="shared" si="25"/>
        <v>0</v>
      </c>
      <c r="AZ35" s="12">
        <f t="shared" si="25"/>
        <v>0</v>
      </c>
      <c r="BA35" s="12">
        <f t="shared" si="25"/>
        <v>0</v>
      </c>
      <c r="BB35" s="12">
        <f t="shared" si="25"/>
        <v>0</v>
      </c>
      <c r="BC35" s="12">
        <f t="shared" si="25"/>
        <v>0</v>
      </c>
      <c r="BD35" s="12">
        <f t="shared" si="25"/>
        <v>0</v>
      </c>
      <c r="BE35" s="12">
        <f t="shared" si="25"/>
        <v>0</v>
      </c>
      <c r="BF35" s="12">
        <f t="shared" si="25"/>
        <v>0</v>
      </c>
      <c r="BG35" s="12">
        <f t="shared" si="25"/>
        <v>0</v>
      </c>
      <c r="BH35" s="12">
        <f t="shared" si="25"/>
        <v>0</v>
      </c>
      <c r="BI35" s="12">
        <f t="shared" si="25"/>
        <v>0</v>
      </c>
      <c r="BJ35" s="12">
        <f t="shared" si="25"/>
        <v>0</v>
      </c>
    </row>
    <row r="37" spans="2:62" x14ac:dyDescent="0.2">
      <c r="B37" t="s">
        <v>43</v>
      </c>
      <c r="C37" t="s">
        <v>40</v>
      </c>
      <c r="D37" s="9">
        <f t="shared" ref="D37:AI37" si="26">D29*D$10</f>
        <v>9642.0356153075954</v>
      </c>
      <c r="E37" s="9">
        <f t="shared" si="26"/>
        <v>10164.639821674175</v>
      </c>
      <c r="F37" s="9">
        <f t="shared" si="26"/>
        <v>10130.709049907815</v>
      </c>
      <c r="G37" s="9">
        <f t="shared" si="26"/>
        <v>6438.921548449177</v>
      </c>
      <c r="H37" s="9">
        <f t="shared" si="26"/>
        <v>4984.2672705519526</v>
      </c>
      <c r="I37" s="9">
        <f t="shared" si="26"/>
        <v>3855.9610807824329</v>
      </c>
      <c r="J37" s="9">
        <f t="shared" si="26"/>
        <v>5007.4320370076948</v>
      </c>
      <c r="K37" s="9">
        <f t="shared" si="26"/>
        <v>7580.4117067556363</v>
      </c>
      <c r="L37" s="9">
        <f t="shared" si="26"/>
        <v>12212.961777619767</v>
      </c>
      <c r="M37" s="9">
        <f t="shared" si="26"/>
        <v>22001.333798057003</v>
      </c>
      <c r="N37" s="9">
        <f t="shared" si="26"/>
        <v>23020.488915633818</v>
      </c>
      <c r="O37" s="9">
        <f t="shared" si="26"/>
        <v>25248.652903150072</v>
      </c>
      <c r="P37" s="9">
        <f t="shared" si="26"/>
        <v>31796.072422695841</v>
      </c>
      <c r="Q37" s="9">
        <f t="shared" si="26"/>
        <v>29491.165290123292</v>
      </c>
      <c r="R37" s="9">
        <f t="shared" si="26"/>
        <v>27877.313662301727</v>
      </c>
      <c r="S37" s="9">
        <f t="shared" si="26"/>
        <v>16704.634862851115</v>
      </c>
      <c r="T37" s="9">
        <f t="shared" si="26"/>
        <v>11943.187331796576</v>
      </c>
      <c r="U37" s="9">
        <f t="shared" si="26"/>
        <v>8686.2335071769339</v>
      </c>
      <c r="V37" s="9">
        <f t="shared" si="26"/>
        <v>10407.223186884406</v>
      </c>
      <c r="W37" s="9">
        <f t="shared" si="26"/>
        <v>14456.390293067197</v>
      </c>
      <c r="X37" s="9">
        <f t="shared" si="26"/>
        <v>19780.43493510834</v>
      </c>
      <c r="Y37" s="9">
        <f t="shared" si="26"/>
        <v>28103.043398171081</v>
      </c>
      <c r="Z37" s="9">
        <f t="shared" si="26"/>
        <v>27138.472862755927</v>
      </c>
      <c r="AA37" s="9">
        <f t="shared" si="26"/>
        <v>29411.837023483047</v>
      </c>
      <c r="AB37" s="9">
        <f t="shared" si="26"/>
        <v>38106.495218671429</v>
      </c>
      <c r="AC37" s="9">
        <f t="shared" si="26"/>
        <v>36468.759424288844</v>
      </c>
      <c r="AD37" s="9">
        <f t="shared" si="26"/>
        <v>34546.698817902834</v>
      </c>
      <c r="AE37" s="9">
        <f t="shared" si="26"/>
        <v>20810.193005944398</v>
      </c>
      <c r="AF37" s="9">
        <f t="shared" si="26"/>
        <v>14878.507403568388</v>
      </c>
      <c r="AG37" s="9">
        <f t="shared" si="26"/>
        <v>10821.080332683263</v>
      </c>
      <c r="AH37" s="9">
        <f t="shared" si="26"/>
        <v>12965.043830837703</v>
      </c>
      <c r="AI37" s="9">
        <f t="shared" si="26"/>
        <v>18009.389288539216</v>
      </c>
      <c r="AJ37" s="9">
        <f t="shared" ref="AJ37:BJ37" si="27">AJ29*AJ$10</f>
        <v>24641.94351572153</v>
      </c>
      <c r="AK37" s="9">
        <f t="shared" si="27"/>
        <v>35010.029370408767</v>
      </c>
      <c r="AL37" s="9">
        <f t="shared" si="27"/>
        <v>33808.392868046431</v>
      </c>
      <c r="AM37" s="9">
        <f t="shared" si="27"/>
        <v>36640.489908535317</v>
      </c>
      <c r="AN37" s="9">
        <f t="shared" si="27"/>
        <v>43571.388784819108</v>
      </c>
      <c r="AO37" s="9">
        <f t="shared" si="27"/>
        <v>41698.783534339564</v>
      </c>
      <c r="AP37" s="9">
        <f t="shared" si="27"/>
        <v>39501.078144005049</v>
      </c>
      <c r="AQ37" s="9">
        <f t="shared" si="27"/>
        <v>23794.605222703543</v>
      </c>
      <c r="AR37" s="9">
        <f t="shared" si="27"/>
        <v>17012.250192482796</v>
      </c>
      <c r="AS37" s="9">
        <f t="shared" si="27"/>
        <v>12372.943130599991</v>
      </c>
      <c r="AT37" s="9">
        <f t="shared" si="27"/>
        <v>14824.374745669546</v>
      </c>
      <c r="AU37" s="9">
        <f t="shared" si="27"/>
        <v>20592.13522432822</v>
      </c>
      <c r="AV37" s="9">
        <f t="shared" si="27"/>
        <v>28175.871204522929</v>
      </c>
      <c r="AW37" s="9">
        <f t="shared" si="27"/>
        <v>40030.855430613912</v>
      </c>
      <c r="AX37" s="9">
        <f t="shared" si="27"/>
        <v>38656.890941830236</v>
      </c>
      <c r="AY37" s="9">
        <f t="shared" si="27"/>
        <v>41895.142072493487</v>
      </c>
      <c r="AZ37" s="9">
        <f t="shared" si="27"/>
        <v>50009.799138660877</v>
      </c>
      <c r="BA37" s="9">
        <f t="shared" si="27"/>
        <v>47860.484759333303</v>
      </c>
      <c r="BB37" s="9">
        <f t="shared" si="27"/>
        <v>45338.031190562164</v>
      </c>
      <c r="BC37" s="9">
        <f t="shared" si="27"/>
        <v>27310.660985534967</v>
      </c>
      <c r="BD37" s="9">
        <f t="shared" si="27"/>
        <v>19526.098174752988</v>
      </c>
      <c r="BE37" s="9">
        <f t="shared" si="27"/>
        <v>14201.25495129885</v>
      </c>
      <c r="BF37" s="9">
        <f t="shared" si="27"/>
        <v>17014.927090078727</v>
      </c>
      <c r="BG37" s="9">
        <f t="shared" si="27"/>
        <v>23634.971827283087</v>
      </c>
      <c r="BH37" s="9">
        <f t="shared" si="27"/>
        <v>32339.333190726997</v>
      </c>
      <c r="BI37" s="9">
        <f t="shared" si="27"/>
        <v>45946.092040363794</v>
      </c>
      <c r="BJ37" s="9">
        <f t="shared" si="27"/>
        <v>44369.101037229535</v>
      </c>
    </row>
    <row r="38" spans="2:62" x14ac:dyDescent="0.2">
      <c r="D38" s="11"/>
    </row>
    <row r="39" spans="2:62" x14ac:dyDescent="0.2">
      <c r="B39" s="25" t="s">
        <v>57</v>
      </c>
      <c r="D39" s="11"/>
    </row>
    <row r="40" spans="2:62" x14ac:dyDescent="0.2">
      <c r="B40" t="s">
        <v>56</v>
      </c>
      <c r="C40" t="s">
        <v>7</v>
      </c>
      <c r="D40" s="9">
        <f>D17-(E17-D17)</f>
        <v>1584</v>
      </c>
      <c r="E40" s="34">
        <f>D40</f>
        <v>1584</v>
      </c>
      <c r="F40" s="9">
        <f t="shared" ref="F40:BJ41" si="28">E40</f>
        <v>1584</v>
      </c>
      <c r="G40" s="9">
        <f t="shared" si="28"/>
        <v>1584</v>
      </c>
      <c r="H40" s="9">
        <f t="shared" si="28"/>
        <v>1584</v>
      </c>
      <c r="I40" s="9">
        <f t="shared" si="28"/>
        <v>1584</v>
      </c>
      <c r="J40" s="9">
        <f t="shared" si="28"/>
        <v>1584</v>
      </c>
      <c r="K40" s="9">
        <f t="shared" si="28"/>
        <v>1584</v>
      </c>
      <c r="L40" s="9">
        <f t="shared" si="28"/>
        <v>1584</v>
      </c>
      <c r="M40" s="9">
        <f t="shared" si="28"/>
        <v>1584</v>
      </c>
      <c r="N40" s="9">
        <f t="shared" si="28"/>
        <v>1584</v>
      </c>
      <c r="O40" s="9">
        <f t="shared" si="28"/>
        <v>1584</v>
      </c>
      <c r="P40" s="9">
        <f t="shared" si="28"/>
        <v>1584</v>
      </c>
      <c r="Q40" s="9">
        <f t="shared" si="28"/>
        <v>1584</v>
      </c>
      <c r="R40" s="9">
        <f t="shared" si="28"/>
        <v>1584</v>
      </c>
      <c r="S40" s="9">
        <f t="shared" si="28"/>
        <v>1584</v>
      </c>
      <c r="T40" s="9">
        <f t="shared" si="28"/>
        <v>1584</v>
      </c>
      <c r="U40" s="9">
        <f t="shared" si="28"/>
        <v>1584</v>
      </c>
      <c r="V40" s="9">
        <f t="shared" si="28"/>
        <v>1584</v>
      </c>
      <c r="W40" s="9">
        <f t="shared" si="28"/>
        <v>1584</v>
      </c>
      <c r="X40" s="9">
        <f t="shared" si="28"/>
        <v>1584</v>
      </c>
      <c r="Y40" s="9">
        <f t="shared" si="28"/>
        <v>1584</v>
      </c>
      <c r="Z40" s="9">
        <f t="shared" si="28"/>
        <v>1584</v>
      </c>
      <c r="AA40" s="9">
        <f t="shared" si="28"/>
        <v>1584</v>
      </c>
      <c r="AB40" s="9">
        <f t="shared" si="28"/>
        <v>1584</v>
      </c>
      <c r="AC40" s="9">
        <f t="shared" si="28"/>
        <v>1584</v>
      </c>
      <c r="AD40" s="9">
        <f t="shared" si="28"/>
        <v>1584</v>
      </c>
      <c r="AE40" s="9">
        <f t="shared" si="28"/>
        <v>1584</v>
      </c>
      <c r="AF40" s="9">
        <f t="shared" si="28"/>
        <v>1584</v>
      </c>
      <c r="AG40" s="9">
        <f t="shared" si="28"/>
        <v>1584</v>
      </c>
      <c r="AH40" s="9">
        <f t="shared" si="28"/>
        <v>1584</v>
      </c>
      <c r="AI40" s="9">
        <f t="shared" si="28"/>
        <v>1584</v>
      </c>
      <c r="AJ40" s="9">
        <f t="shared" si="28"/>
        <v>1584</v>
      </c>
      <c r="AK40" s="9">
        <f t="shared" si="28"/>
        <v>1584</v>
      </c>
      <c r="AL40" s="9">
        <f t="shared" si="28"/>
        <v>1584</v>
      </c>
      <c r="AM40" s="9">
        <f t="shared" si="28"/>
        <v>1584</v>
      </c>
      <c r="AN40" s="9">
        <f t="shared" si="28"/>
        <v>1584</v>
      </c>
      <c r="AO40" s="9">
        <f t="shared" si="28"/>
        <v>1584</v>
      </c>
      <c r="AP40" s="9">
        <f t="shared" si="28"/>
        <v>1584</v>
      </c>
      <c r="AQ40" s="9">
        <f t="shared" si="28"/>
        <v>1584</v>
      </c>
      <c r="AR40" s="9">
        <f t="shared" si="28"/>
        <v>1584</v>
      </c>
      <c r="AS40" s="9">
        <f t="shared" si="28"/>
        <v>1584</v>
      </c>
      <c r="AT40" s="9">
        <f t="shared" si="28"/>
        <v>1584</v>
      </c>
      <c r="AU40" s="9">
        <f t="shared" si="28"/>
        <v>1584</v>
      </c>
      <c r="AV40" s="9">
        <f t="shared" si="28"/>
        <v>1584</v>
      </c>
      <c r="AW40" s="9">
        <f t="shared" si="28"/>
        <v>1584</v>
      </c>
      <c r="AX40" s="9">
        <f t="shared" si="28"/>
        <v>1584</v>
      </c>
      <c r="AY40" s="9">
        <f t="shared" si="28"/>
        <v>1584</v>
      </c>
      <c r="AZ40" s="9">
        <f t="shared" si="28"/>
        <v>1584</v>
      </c>
      <c r="BA40" s="9">
        <f t="shared" si="28"/>
        <v>1584</v>
      </c>
      <c r="BB40" s="9">
        <f t="shared" si="28"/>
        <v>1584</v>
      </c>
      <c r="BC40" s="9">
        <f t="shared" si="28"/>
        <v>1584</v>
      </c>
      <c r="BD40" s="9">
        <f t="shared" si="28"/>
        <v>1584</v>
      </c>
      <c r="BE40" s="9">
        <f t="shared" si="28"/>
        <v>1584</v>
      </c>
      <c r="BF40" s="9">
        <f t="shared" si="28"/>
        <v>1584</v>
      </c>
      <c r="BG40" s="9">
        <f t="shared" si="28"/>
        <v>1584</v>
      </c>
      <c r="BH40" s="9">
        <f t="shared" si="28"/>
        <v>1584</v>
      </c>
      <c r="BI40" s="9">
        <f t="shared" si="28"/>
        <v>1584</v>
      </c>
      <c r="BJ40" s="9">
        <f t="shared" si="28"/>
        <v>1584</v>
      </c>
    </row>
    <row r="41" spans="2:62" x14ac:dyDescent="0.2">
      <c r="B41" t="s">
        <v>8</v>
      </c>
      <c r="C41" t="s">
        <v>14</v>
      </c>
      <c r="D41" s="11">
        <f>D20-(E20-D20)</f>
        <v>1.1470839692458319</v>
      </c>
      <c r="E41" s="35">
        <f>D41</f>
        <v>1.1470839692458319</v>
      </c>
      <c r="F41" s="11">
        <f t="shared" si="28"/>
        <v>1.1470839692458319</v>
      </c>
      <c r="G41" s="11">
        <f t="shared" si="28"/>
        <v>1.1470839692458319</v>
      </c>
      <c r="H41" s="11">
        <f t="shared" si="28"/>
        <v>1.1470839692458319</v>
      </c>
      <c r="I41" s="11">
        <f t="shared" si="28"/>
        <v>1.1470839692458319</v>
      </c>
      <c r="J41" s="11">
        <f t="shared" si="28"/>
        <v>1.1470839692458319</v>
      </c>
      <c r="K41" s="11">
        <f t="shared" si="28"/>
        <v>1.1470839692458319</v>
      </c>
      <c r="L41" s="11">
        <f t="shared" si="28"/>
        <v>1.1470839692458319</v>
      </c>
      <c r="M41" s="11">
        <f t="shared" si="28"/>
        <v>1.1470839692458319</v>
      </c>
      <c r="N41" s="11">
        <f t="shared" si="28"/>
        <v>1.1470839692458319</v>
      </c>
      <c r="O41" s="11">
        <f t="shared" si="28"/>
        <v>1.1470839692458319</v>
      </c>
      <c r="P41" s="11">
        <f t="shared" si="28"/>
        <v>1.1470839692458319</v>
      </c>
      <c r="Q41" s="11">
        <f t="shared" si="28"/>
        <v>1.1470839692458319</v>
      </c>
      <c r="R41" s="11">
        <f t="shared" si="28"/>
        <v>1.1470839692458319</v>
      </c>
      <c r="S41" s="11">
        <f t="shared" si="28"/>
        <v>1.1470839692458319</v>
      </c>
      <c r="T41" s="11">
        <f t="shared" si="28"/>
        <v>1.1470839692458319</v>
      </c>
      <c r="U41" s="11">
        <f t="shared" si="28"/>
        <v>1.1470839692458319</v>
      </c>
      <c r="V41" s="11">
        <f t="shared" si="28"/>
        <v>1.1470839692458319</v>
      </c>
      <c r="W41" s="11">
        <f t="shared" si="28"/>
        <v>1.1470839692458319</v>
      </c>
      <c r="X41" s="11">
        <f t="shared" si="28"/>
        <v>1.1470839692458319</v>
      </c>
      <c r="Y41" s="11">
        <f t="shared" si="28"/>
        <v>1.1470839692458319</v>
      </c>
      <c r="Z41" s="11">
        <f t="shared" si="28"/>
        <v>1.1470839692458319</v>
      </c>
      <c r="AA41" s="11">
        <f t="shared" si="28"/>
        <v>1.1470839692458319</v>
      </c>
      <c r="AB41" s="11">
        <f t="shared" si="28"/>
        <v>1.1470839692458319</v>
      </c>
      <c r="AC41" s="11">
        <f t="shared" si="28"/>
        <v>1.1470839692458319</v>
      </c>
      <c r="AD41" s="11">
        <f t="shared" si="28"/>
        <v>1.1470839692458319</v>
      </c>
      <c r="AE41" s="11">
        <f t="shared" si="28"/>
        <v>1.1470839692458319</v>
      </c>
      <c r="AF41" s="11">
        <f t="shared" si="28"/>
        <v>1.1470839692458319</v>
      </c>
      <c r="AG41" s="11">
        <f t="shared" si="28"/>
        <v>1.1470839692458319</v>
      </c>
      <c r="AH41" s="11">
        <f t="shared" si="28"/>
        <v>1.1470839692458319</v>
      </c>
      <c r="AI41" s="11">
        <f t="shared" si="28"/>
        <v>1.1470839692458319</v>
      </c>
      <c r="AJ41" s="11">
        <f t="shared" si="28"/>
        <v>1.1470839692458319</v>
      </c>
      <c r="AK41" s="11">
        <f t="shared" si="28"/>
        <v>1.1470839692458319</v>
      </c>
      <c r="AL41" s="11">
        <f t="shared" si="28"/>
        <v>1.1470839692458319</v>
      </c>
      <c r="AM41" s="11">
        <f t="shared" si="28"/>
        <v>1.1470839692458319</v>
      </c>
      <c r="AN41" s="11">
        <f t="shared" si="28"/>
        <v>1.1470839692458319</v>
      </c>
      <c r="AO41" s="11">
        <f t="shared" si="28"/>
        <v>1.1470839692458319</v>
      </c>
      <c r="AP41" s="11">
        <f t="shared" si="28"/>
        <v>1.1470839692458319</v>
      </c>
      <c r="AQ41" s="11">
        <f t="shared" si="28"/>
        <v>1.1470839692458319</v>
      </c>
      <c r="AR41" s="11">
        <f t="shared" si="28"/>
        <v>1.1470839692458319</v>
      </c>
      <c r="AS41" s="11">
        <f t="shared" si="28"/>
        <v>1.1470839692458319</v>
      </c>
      <c r="AT41" s="11">
        <f t="shared" si="28"/>
        <v>1.1470839692458319</v>
      </c>
      <c r="AU41" s="11">
        <f t="shared" si="28"/>
        <v>1.1470839692458319</v>
      </c>
      <c r="AV41" s="11">
        <f t="shared" si="28"/>
        <v>1.1470839692458319</v>
      </c>
      <c r="AW41" s="11">
        <f t="shared" si="28"/>
        <v>1.1470839692458319</v>
      </c>
      <c r="AX41" s="11">
        <f t="shared" si="28"/>
        <v>1.1470839692458319</v>
      </c>
      <c r="AY41" s="11">
        <f t="shared" si="28"/>
        <v>1.1470839692458319</v>
      </c>
      <c r="AZ41" s="11">
        <f t="shared" si="28"/>
        <v>1.1470839692458319</v>
      </c>
      <c r="BA41" s="11">
        <f t="shared" si="28"/>
        <v>1.1470839692458319</v>
      </c>
      <c r="BB41" s="11">
        <f t="shared" si="28"/>
        <v>1.1470839692458319</v>
      </c>
      <c r="BC41" s="11">
        <f t="shared" si="28"/>
        <v>1.1470839692458319</v>
      </c>
      <c r="BD41" s="11">
        <f t="shared" si="28"/>
        <v>1.1470839692458319</v>
      </c>
      <c r="BE41" s="11">
        <f t="shared" si="28"/>
        <v>1.1470839692458319</v>
      </c>
      <c r="BF41" s="11">
        <f t="shared" si="28"/>
        <v>1.1470839692458319</v>
      </c>
      <c r="BG41" s="11">
        <f t="shared" si="28"/>
        <v>1.1470839692458319</v>
      </c>
      <c r="BH41" s="11">
        <f t="shared" si="28"/>
        <v>1.1470839692458319</v>
      </c>
      <c r="BI41" s="11">
        <f t="shared" si="28"/>
        <v>1.1470839692458319</v>
      </c>
      <c r="BJ41" s="11">
        <f t="shared" si="28"/>
        <v>1.1470839692458319</v>
      </c>
    </row>
    <row r="42" spans="2:62" x14ac:dyDescent="0.2">
      <c r="B42" t="s">
        <v>20</v>
      </c>
      <c r="C42" t="s">
        <v>21</v>
      </c>
      <c r="D42" s="11">
        <f>D41*D21</f>
        <v>181.89310500331155</v>
      </c>
      <c r="E42" s="11">
        <f t="shared" ref="E42:BJ42" si="29">E41*E21</f>
        <v>173.2096793561206</v>
      </c>
      <c r="F42" s="11">
        <f t="shared" si="29"/>
        <v>163.26446134275926</v>
      </c>
      <c r="G42" s="11">
        <f t="shared" si="29"/>
        <v>97.857733416361924</v>
      </c>
      <c r="H42" s="11">
        <f t="shared" si="29"/>
        <v>69.616526093529529</v>
      </c>
      <c r="I42" s="11">
        <f t="shared" si="29"/>
        <v>50.379927929276938</v>
      </c>
      <c r="J42" s="11">
        <f t="shared" si="29"/>
        <v>60.061316629711754</v>
      </c>
      <c r="K42" s="11">
        <f t="shared" si="29"/>
        <v>83.014466854320858</v>
      </c>
      <c r="L42" s="11">
        <f t="shared" si="29"/>
        <v>113.02218348979181</v>
      </c>
      <c r="M42" s="11">
        <f t="shared" si="29"/>
        <v>159.77732607625191</v>
      </c>
      <c r="N42" s="11">
        <f t="shared" si="29"/>
        <v>153.52571844386213</v>
      </c>
      <c r="O42" s="11">
        <f t="shared" si="29"/>
        <v>165.55862928125094</v>
      </c>
      <c r="P42" s="11">
        <f t="shared" si="29"/>
        <v>181.89310500331155</v>
      </c>
      <c r="Q42" s="11">
        <f t="shared" si="29"/>
        <v>173.2096793561206</v>
      </c>
      <c r="R42" s="11">
        <f t="shared" si="29"/>
        <v>163.26446134275926</v>
      </c>
      <c r="S42" s="11">
        <f t="shared" si="29"/>
        <v>97.857733416361924</v>
      </c>
      <c r="T42" s="11">
        <f t="shared" si="29"/>
        <v>69.616526093529529</v>
      </c>
      <c r="U42" s="11">
        <f t="shared" si="29"/>
        <v>50.379927929276938</v>
      </c>
      <c r="V42" s="11">
        <f t="shared" si="29"/>
        <v>60.061316629711754</v>
      </c>
      <c r="W42" s="11">
        <f t="shared" si="29"/>
        <v>83.014466854320858</v>
      </c>
      <c r="X42" s="11">
        <f t="shared" si="29"/>
        <v>113.02218348979181</v>
      </c>
      <c r="Y42" s="11">
        <f t="shared" si="29"/>
        <v>159.77732607625191</v>
      </c>
      <c r="Z42" s="11">
        <f t="shared" si="29"/>
        <v>153.52571844386213</v>
      </c>
      <c r="AA42" s="11">
        <f t="shared" si="29"/>
        <v>165.55862928125094</v>
      </c>
      <c r="AB42" s="11">
        <f t="shared" si="29"/>
        <v>181.89310500331155</v>
      </c>
      <c r="AC42" s="11">
        <f t="shared" si="29"/>
        <v>173.2096793561206</v>
      </c>
      <c r="AD42" s="11">
        <f t="shared" si="29"/>
        <v>163.26446134275926</v>
      </c>
      <c r="AE42" s="11">
        <f t="shared" si="29"/>
        <v>97.857733416361924</v>
      </c>
      <c r="AF42" s="11">
        <f t="shared" si="29"/>
        <v>69.616526093529529</v>
      </c>
      <c r="AG42" s="11">
        <f t="shared" si="29"/>
        <v>50.379927929276938</v>
      </c>
      <c r="AH42" s="11">
        <f t="shared" si="29"/>
        <v>60.061316629711754</v>
      </c>
      <c r="AI42" s="11">
        <f t="shared" si="29"/>
        <v>83.014466854320858</v>
      </c>
      <c r="AJ42" s="11">
        <f t="shared" si="29"/>
        <v>113.02218348979181</v>
      </c>
      <c r="AK42" s="11">
        <f t="shared" si="29"/>
        <v>159.77732607625191</v>
      </c>
      <c r="AL42" s="11">
        <f t="shared" si="29"/>
        <v>153.52571844386213</v>
      </c>
      <c r="AM42" s="11">
        <f t="shared" si="29"/>
        <v>165.55862928125094</v>
      </c>
      <c r="AN42" s="11">
        <f t="shared" si="29"/>
        <v>181.89310500331155</v>
      </c>
      <c r="AO42" s="11">
        <f t="shared" si="29"/>
        <v>173.2096793561206</v>
      </c>
      <c r="AP42" s="11">
        <f t="shared" si="29"/>
        <v>163.26446134275926</v>
      </c>
      <c r="AQ42" s="11">
        <f t="shared" si="29"/>
        <v>97.857733416361924</v>
      </c>
      <c r="AR42" s="11">
        <f t="shared" si="29"/>
        <v>69.616526093529529</v>
      </c>
      <c r="AS42" s="11">
        <f t="shared" si="29"/>
        <v>50.379927929276938</v>
      </c>
      <c r="AT42" s="11">
        <f t="shared" si="29"/>
        <v>60.061316629711754</v>
      </c>
      <c r="AU42" s="11">
        <f t="shared" si="29"/>
        <v>83.014466854320858</v>
      </c>
      <c r="AV42" s="11">
        <f t="shared" si="29"/>
        <v>113.02218348979181</v>
      </c>
      <c r="AW42" s="11">
        <f t="shared" si="29"/>
        <v>159.77732607625191</v>
      </c>
      <c r="AX42" s="11">
        <f t="shared" si="29"/>
        <v>153.52571844386213</v>
      </c>
      <c r="AY42" s="11">
        <f t="shared" si="29"/>
        <v>165.55862928125094</v>
      </c>
      <c r="AZ42" s="11">
        <f t="shared" si="29"/>
        <v>181.89310500331155</v>
      </c>
      <c r="BA42" s="11">
        <f t="shared" si="29"/>
        <v>173.2096793561206</v>
      </c>
      <c r="BB42" s="11">
        <f t="shared" si="29"/>
        <v>163.26446134275926</v>
      </c>
      <c r="BC42" s="11">
        <f t="shared" si="29"/>
        <v>97.857733416361924</v>
      </c>
      <c r="BD42" s="11">
        <f t="shared" si="29"/>
        <v>69.616526093529529</v>
      </c>
      <c r="BE42" s="11">
        <f t="shared" si="29"/>
        <v>50.379927929276938</v>
      </c>
      <c r="BF42" s="11">
        <f t="shared" si="29"/>
        <v>60.061316629711754</v>
      </c>
      <c r="BG42" s="11">
        <f t="shared" si="29"/>
        <v>83.014466854320858</v>
      </c>
      <c r="BH42" s="11">
        <f t="shared" si="29"/>
        <v>113.02218348979181</v>
      </c>
      <c r="BI42" s="11">
        <f t="shared" si="29"/>
        <v>159.77732607625191</v>
      </c>
      <c r="BJ42" s="11">
        <f t="shared" si="29"/>
        <v>153.52571844386213</v>
      </c>
    </row>
    <row r="43" spans="2:62" x14ac:dyDescent="0.2">
      <c r="D43" s="11"/>
    </row>
    <row r="44" spans="2:62" x14ac:dyDescent="0.2">
      <c r="B44" t="s">
        <v>22</v>
      </c>
      <c r="C44" t="s">
        <v>21</v>
      </c>
      <c r="D44" s="10">
        <f>D42*D18</f>
        <v>103.13339053687764</v>
      </c>
      <c r="E44" s="10">
        <f t="shared" ref="E44:BJ44" si="30">E42*E18</f>
        <v>98.209888194920367</v>
      </c>
      <c r="F44" s="10">
        <f t="shared" si="30"/>
        <v>92.570949581344493</v>
      </c>
      <c r="G44" s="10">
        <f t="shared" si="30"/>
        <v>55.485334847077205</v>
      </c>
      <c r="H44" s="10">
        <f t="shared" si="30"/>
        <v>39.47257029503124</v>
      </c>
      <c r="I44" s="10">
        <f t="shared" si="30"/>
        <v>28.565419135900022</v>
      </c>
      <c r="J44" s="10">
        <f t="shared" si="30"/>
        <v>34.05476652904656</v>
      </c>
      <c r="K44" s="10">
        <f t="shared" si="30"/>
        <v>47.069202706399921</v>
      </c>
      <c r="L44" s="10">
        <f t="shared" si="30"/>
        <v>64.083578038711948</v>
      </c>
      <c r="M44" s="10">
        <f t="shared" si="30"/>
        <v>90.593743885234829</v>
      </c>
      <c r="N44" s="10">
        <f t="shared" si="30"/>
        <v>87.049082357669818</v>
      </c>
      <c r="O44" s="10">
        <f t="shared" si="30"/>
        <v>93.871742802469271</v>
      </c>
      <c r="P44" s="10">
        <f t="shared" si="30"/>
        <v>103.13339053687764</v>
      </c>
      <c r="Q44" s="10">
        <f t="shared" si="30"/>
        <v>98.209888194920367</v>
      </c>
      <c r="R44" s="10">
        <f t="shared" si="30"/>
        <v>92.570949581344493</v>
      </c>
      <c r="S44" s="10">
        <f t="shared" si="30"/>
        <v>55.485334847077205</v>
      </c>
      <c r="T44" s="10">
        <f t="shared" si="30"/>
        <v>39.47257029503124</v>
      </c>
      <c r="U44" s="10">
        <f t="shared" si="30"/>
        <v>28.565419135900022</v>
      </c>
      <c r="V44" s="10">
        <f t="shared" si="30"/>
        <v>34.05476652904656</v>
      </c>
      <c r="W44" s="10">
        <f t="shared" si="30"/>
        <v>47.069202706399921</v>
      </c>
      <c r="X44" s="10">
        <f t="shared" si="30"/>
        <v>64.083578038711948</v>
      </c>
      <c r="Y44" s="10">
        <f t="shared" si="30"/>
        <v>90.593743885234829</v>
      </c>
      <c r="Z44" s="10">
        <f t="shared" si="30"/>
        <v>87.049082357669818</v>
      </c>
      <c r="AA44" s="10">
        <f t="shared" si="30"/>
        <v>93.871742802469271</v>
      </c>
      <c r="AB44" s="10">
        <f t="shared" si="30"/>
        <v>103.13339053687764</v>
      </c>
      <c r="AC44" s="10">
        <f t="shared" si="30"/>
        <v>98.209888194920367</v>
      </c>
      <c r="AD44" s="10">
        <f t="shared" si="30"/>
        <v>92.570949581344493</v>
      </c>
      <c r="AE44" s="10">
        <f t="shared" si="30"/>
        <v>55.485334847077205</v>
      </c>
      <c r="AF44" s="10">
        <f t="shared" si="30"/>
        <v>39.47257029503124</v>
      </c>
      <c r="AG44" s="10">
        <f t="shared" si="30"/>
        <v>28.565419135900022</v>
      </c>
      <c r="AH44" s="10">
        <f t="shared" si="30"/>
        <v>34.05476652904656</v>
      </c>
      <c r="AI44" s="10">
        <f t="shared" si="30"/>
        <v>47.069202706399921</v>
      </c>
      <c r="AJ44" s="10">
        <f t="shared" si="30"/>
        <v>64.083578038711948</v>
      </c>
      <c r="AK44" s="10">
        <f t="shared" si="30"/>
        <v>90.593743885234829</v>
      </c>
      <c r="AL44" s="10">
        <f t="shared" si="30"/>
        <v>87.049082357669818</v>
      </c>
      <c r="AM44" s="10">
        <f t="shared" si="30"/>
        <v>93.871742802469271</v>
      </c>
      <c r="AN44" s="10">
        <f t="shared" si="30"/>
        <v>103.13339053687764</v>
      </c>
      <c r="AO44" s="10">
        <f t="shared" si="30"/>
        <v>98.209888194920367</v>
      </c>
      <c r="AP44" s="10">
        <f t="shared" si="30"/>
        <v>92.570949581344493</v>
      </c>
      <c r="AQ44" s="10">
        <f t="shared" si="30"/>
        <v>55.485334847077205</v>
      </c>
      <c r="AR44" s="10">
        <f t="shared" si="30"/>
        <v>39.47257029503124</v>
      </c>
      <c r="AS44" s="10">
        <f t="shared" si="30"/>
        <v>28.565419135900022</v>
      </c>
      <c r="AT44" s="10">
        <f t="shared" si="30"/>
        <v>34.05476652904656</v>
      </c>
      <c r="AU44" s="10">
        <f t="shared" si="30"/>
        <v>47.069202706399921</v>
      </c>
      <c r="AV44" s="10">
        <f t="shared" si="30"/>
        <v>64.083578038711948</v>
      </c>
      <c r="AW44" s="10">
        <f t="shared" si="30"/>
        <v>90.593743885234829</v>
      </c>
      <c r="AX44" s="10">
        <f t="shared" si="30"/>
        <v>87.049082357669818</v>
      </c>
      <c r="AY44" s="10">
        <f t="shared" si="30"/>
        <v>93.871742802469271</v>
      </c>
      <c r="AZ44" s="10">
        <f t="shared" si="30"/>
        <v>103.13339053687764</v>
      </c>
      <c r="BA44" s="10">
        <f t="shared" si="30"/>
        <v>98.209888194920367</v>
      </c>
      <c r="BB44" s="10">
        <f t="shared" si="30"/>
        <v>92.570949581344493</v>
      </c>
      <c r="BC44" s="10">
        <f t="shared" si="30"/>
        <v>55.485334847077205</v>
      </c>
      <c r="BD44" s="10">
        <f t="shared" si="30"/>
        <v>39.47257029503124</v>
      </c>
      <c r="BE44" s="10">
        <f t="shared" si="30"/>
        <v>28.565419135900022</v>
      </c>
      <c r="BF44" s="10">
        <f t="shared" si="30"/>
        <v>34.05476652904656</v>
      </c>
      <c r="BG44" s="10">
        <f t="shared" si="30"/>
        <v>47.069202706399921</v>
      </c>
      <c r="BH44" s="10">
        <f t="shared" si="30"/>
        <v>64.083578038711948</v>
      </c>
      <c r="BI44" s="10">
        <f t="shared" si="30"/>
        <v>90.593743885234829</v>
      </c>
      <c r="BJ44" s="10">
        <f t="shared" si="30"/>
        <v>87.049082357669818</v>
      </c>
    </row>
    <row r="45" spans="2:62" x14ac:dyDescent="0.2">
      <c r="B45" t="s">
        <v>23</v>
      </c>
      <c r="C45" t="s">
        <v>21</v>
      </c>
      <c r="D45" s="10">
        <f>D42-D44</f>
        <v>78.759714466433905</v>
      </c>
      <c r="E45" s="10">
        <f t="shared" ref="E45:BJ45" si="31">E42-E44</f>
        <v>74.999791161200235</v>
      </c>
      <c r="F45" s="10">
        <f t="shared" si="31"/>
        <v>70.693511761414769</v>
      </c>
      <c r="G45" s="10">
        <f t="shared" si="31"/>
        <v>42.372398569284719</v>
      </c>
      <c r="H45" s="10">
        <f t="shared" si="31"/>
        <v>30.14395579849829</v>
      </c>
      <c r="I45" s="10">
        <f t="shared" si="31"/>
        <v>21.814508793376916</v>
      </c>
      <c r="J45" s="10">
        <f t="shared" si="31"/>
        <v>26.006550100665194</v>
      </c>
      <c r="K45" s="10">
        <f t="shared" si="31"/>
        <v>35.945264147920938</v>
      </c>
      <c r="L45" s="10">
        <f t="shared" si="31"/>
        <v>48.938605451079866</v>
      </c>
      <c r="M45" s="10">
        <f t="shared" si="31"/>
        <v>69.183582191017081</v>
      </c>
      <c r="N45" s="10">
        <f t="shared" si="31"/>
        <v>66.476636086192315</v>
      </c>
      <c r="O45" s="10">
        <f t="shared" si="31"/>
        <v>71.686886478781673</v>
      </c>
      <c r="P45" s="10">
        <f t="shared" si="31"/>
        <v>78.759714466433905</v>
      </c>
      <c r="Q45" s="10">
        <f t="shared" si="31"/>
        <v>74.999791161200235</v>
      </c>
      <c r="R45" s="10">
        <f t="shared" si="31"/>
        <v>70.693511761414769</v>
      </c>
      <c r="S45" s="10">
        <f t="shared" si="31"/>
        <v>42.372398569284719</v>
      </c>
      <c r="T45" s="10">
        <f t="shared" si="31"/>
        <v>30.14395579849829</v>
      </c>
      <c r="U45" s="10">
        <f t="shared" si="31"/>
        <v>21.814508793376916</v>
      </c>
      <c r="V45" s="10">
        <f t="shared" si="31"/>
        <v>26.006550100665194</v>
      </c>
      <c r="W45" s="10">
        <f t="shared" si="31"/>
        <v>35.945264147920938</v>
      </c>
      <c r="X45" s="10">
        <f t="shared" si="31"/>
        <v>48.938605451079866</v>
      </c>
      <c r="Y45" s="10">
        <f t="shared" si="31"/>
        <v>69.183582191017081</v>
      </c>
      <c r="Z45" s="10">
        <f t="shared" si="31"/>
        <v>66.476636086192315</v>
      </c>
      <c r="AA45" s="10">
        <f t="shared" si="31"/>
        <v>71.686886478781673</v>
      </c>
      <c r="AB45" s="10">
        <f t="shared" si="31"/>
        <v>78.759714466433905</v>
      </c>
      <c r="AC45" s="10">
        <f t="shared" si="31"/>
        <v>74.999791161200235</v>
      </c>
      <c r="AD45" s="10">
        <f t="shared" si="31"/>
        <v>70.693511761414769</v>
      </c>
      <c r="AE45" s="10">
        <f t="shared" si="31"/>
        <v>42.372398569284719</v>
      </c>
      <c r="AF45" s="10">
        <f t="shared" si="31"/>
        <v>30.14395579849829</v>
      </c>
      <c r="AG45" s="10">
        <f t="shared" si="31"/>
        <v>21.814508793376916</v>
      </c>
      <c r="AH45" s="10">
        <f t="shared" si="31"/>
        <v>26.006550100665194</v>
      </c>
      <c r="AI45" s="10">
        <f t="shared" si="31"/>
        <v>35.945264147920938</v>
      </c>
      <c r="AJ45" s="10">
        <f t="shared" si="31"/>
        <v>48.938605451079866</v>
      </c>
      <c r="AK45" s="10">
        <f t="shared" si="31"/>
        <v>69.183582191017081</v>
      </c>
      <c r="AL45" s="10">
        <f t="shared" si="31"/>
        <v>66.476636086192315</v>
      </c>
      <c r="AM45" s="10">
        <f t="shared" si="31"/>
        <v>71.686886478781673</v>
      </c>
      <c r="AN45" s="10">
        <f t="shared" si="31"/>
        <v>78.759714466433905</v>
      </c>
      <c r="AO45" s="10">
        <f t="shared" si="31"/>
        <v>74.999791161200235</v>
      </c>
      <c r="AP45" s="10">
        <f t="shared" si="31"/>
        <v>70.693511761414769</v>
      </c>
      <c r="AQ45" s="10">
        <f t="shared" si="31"/>
        <v>42.372398569284719</v>
      </c>
      <c r="AR45" s="10">
        <f t="shared" si="31"/>
        <v>30.14395579849829</v>
      </c>
      <c r="AS45" s="10">
        <f t="shared" si="31"/>
        <v>21.814508793376916</v>
      </c>
      <c r="AT45" s="10">
        <f t="shared" si="31"/>
        <v>26.006550100665194</v>
      </c>
      <c r="AU45" s="10">
        <f t="shared" si="31"/>
        <v>35.945264147920938</v>
      </c>
      <c r="AV45" s="10">
        <f t="shared" si="31"/>
        <v>48.938605451079866</v>
      </c>
      <c r="AW45" s="10">
        <f t="shared" si="31"/>
        <v>69.183582191017081</v>
      </c>
      <c r="AX45" s="10">
        <f t="shared" si="31"/>
        <v>66.476636086192315</v>
      </c>
      <c r="AY45" s="10">
        <f t="shared" si="31"/>
        <v>71.686886478781673</v>
      </c>
      <c r="AZ45" s="10">
        <f t="shared" si="31"/>
        <v>78.759714466433905</v>
      </c>
      <c r="BA45" s="10">
        <f t="shared" si="31"/>
        <v>74.999791161200235</v>
      </c>
      <c r="BB45" s="10">
        <f t="shared" si="31"/>
        <v>70.693511761414769</v>
      </c>
      <c r="BC45" s="10">
        <f t="shared" si="31"/>
        <v>42.372398569284719</v>
      </c>
      <c r="BD45" s="10">
        <f t="shared" si="31"/>
        <v>30.14395579849829</v>
      </c>
      <c r="BE45" s="10">
        <f t="shared" si="31"/>
        <v>21.814508793376916</v>
      </c>
      <c r="BF45" s="10">
        <f t="shared" si="31"/>
        <v>26.006550100665194</v>
      </c>
      <c r="BG45" s="10">
        <f t="shared" si="31"/>
        <v>35.945264147920938</v>
      </c>
      <c r="BH45" s="10">
        <f t="shared" si="31"/>
        <v>48.938605451079866</v>
      </c>
      <c r="BI45" s="10">
        <f t="shared" si="31"/>
        <v>69.183582191017081</v>
      </c>
      <c r="BJ45" s="10">
        <f t="shared" si="31"/>
        <v>66.476636086192315</v>
      </c>
    </row>
    <row r="46" spans="2:62" x14ac:dyDescent="0.2">
      <c r="D46" s="11"/>
    </row>
    <row r="47" spans="2:62" x14ac:dyDescent="0.2">
      <c r="B47" t="s">
        <v>24</v>
      </c>
      <c r="C47" t="s">
        <v>18</v>
      </c>
      <c r="D47" s="8">
        <f>D45*D40</f>
        <v>124755.3877148313</v>
      </c>
      <c r="E47" s="8">
        <f t="shared" ref="E47:BJ47" si="32">E45*E40</f>
        <v>118799.66919934117</v>
      </c>
      <c r="F47" s="8">
        <f t="shared" si="32"/>
        <v>111978.52263008099</v>
      </c>
      <c r="G47" s="8">
        <f t="shared" si="32"/>
        <v>67117.879333746998</v>
      </c>
      <c r="H47" s="8">
        <f t="shared" si="32"/>
        <v>47748.025984821288</v>
      </c>
      <c r="I47" s="8">
        <f t="shared" si="32"/>
        <v>34554.181928709033</v>
      </c>
      <c r="J47" s="8">
        <f t="shared" si="32"/>
        <v>41194.375359453668</v>
      </c>
      <c r="K47" s="8">
        <f t="shared" si="32"/>
        <v>56937.298410306765</v>
      </c>
      <c r="L47" s="8">
        <f t="shared" si="32"/>
        <v>77518.751034510511</v>
      </c>
      <c r="M47" s="8">
        <f t="shared" si="32"/>
        <v>109586.79419057106</v>
      </c>
      <c r="N47" s="8">
        <f t="shared" si="32"/>
        <v>105298.99156052862</v>
      </c>
      <c r="O47" s="8">
        <f t="shared" si="32"/>
        <v>113552.02818239018</v>
      </c>
      <c r="P47" s="8">
        <f t="shared" si="32"/>
        <v>124755.3877148313</v>
      </c>
      <c r="Q47" s="8">
        <f t="shared" si="32"/>
        <v>118799.66919934117</v>
      </c>
      <c r="R47" s="8">
        <f t="shared" si="32"/>
        <v>111978.52263008099</v>
      </c>
      <c r="S47" s="8">
        <f t="shared" si="32"/>
        <v>67117.879333746998</v>
      </c>
      <c r="T47" s="8">
        <f t="shared" si="32"/>
        <v>47748.025984821288</v>
      </c>
      <c r="U47" s="8">
        <f t="shared" si="32"/>
        <v>34554.181928709033</v>
      </c>
      <c r="V47" s="8">
        <f t="shared" si="32"/>
        <v>41194.375359453668</v>
      </c>
      <c r="W47" s="8">
        <f t="shared" si="32"/>
        <v>56937.298410306765</v>
      </c>
      <c r="X47" s="8">
        <f t="shared" si="32"/>
        <v>77518.751034510511</v>
      </c>
      <c r="Y47" s="8">
        <f t="shared" si="32"/>
        <v>109586.79419057106</v>
      </c>
      <c r="Z47" s="8">
        <f t="shared" si="32"/>
        <v>105298.99156052862</v>
      </c>
      <c r="AA47" s="8">
        <f t="shared" si="32"/>
        <v>113552.02818239018</v>
      </c>
      <c r="AB47" s="8">
        <f t="shared" si="32"/>
        <v>124755.3877148313</v>
      </c>
      <c r="AC47" s="8">
        <f t="shared" si="32"/>
        <v>118799.66919934117</v>
      </c>
      <c r="AD47" s="8">
        <f t="shared" si="32"/>
        <v>111978.52263008099</v>
      </c>
      <c r="AE47" s="8">
        <f t="shared" si="32"/>
        <v>67117.879333746998</v>
      </c>
      <c r="AF47" s="8">
        <f t="shared" si="32"/>
        <v>47748.025984821288</v>
      </c>
      <c r="AG47" s="8">
        <f t="shared" si="32"/>
        <v>34554.181928709033</v>
      </c>
      <c r="AH47" s="8">
        <f t="shared" si="32"/>
        <v>41194.375359453668</v>
      </c>
      <c r="AI47" s="8">
        <f t="shared" si="32"/>
        <v>56937.298410306765</v>
      </c>
      <c r="AJ47" s="8">
        <f t="shared" si="32"/>
        <v>77518.751034510511</v>
      </c>
      <c r="AK47" s="8">
        <f t="shared" si="32"/>
        <v>109586.79419057106</v>
      </c>
      <c r="AL47" s="8">
        <f t="shared" si="32"/>
        <v>105298.99156052862</v>
      </c>
      <c r="AM47" s="8">
        <f t="shared" si="32"/>
        <v>113552.02818239018</v>
      </c>
      <c r="AN47" s="8">
        <f t="shared" si="32"/>
        <v>124755.3877148313</v>
      </c>
      <c r="AO47" s="8">
        <f t="shared" si="32"/>
        <v>118799.66919934117</v>
      </c>
      <c r="AP47" s="8">
        <f t="shared" si="32"/>
        <v>111978.52263008099</v>
      </c>
      <c r="AQ47" s="8">
        <f t="shared" si="32"/>
        <v>67117.879333746998</v>
      </c>
      <c r="AR47" s="8">
        <f t="shared" si="32"/>
        <v>47748.025984821288</v>
      </c>
      <c r="AS47" s="8">
        <f t="shared" si="32"/>
        <v>34554.181928709033</v>
      </c>
      <c r="AT47" s="8">
        <f t="shared" si="32"/>
        <v>41194.375359453668</v>
      </c>
      <c r="AU47" s="8">
        <f t="shared" si="32"/>
        <v>56937.298410306765</v>
      </c>
      <c r="AV47" s="8">
        <f t="shared" si="32"/>
        <v>77518.751034510511</v>
      </c>
      <c r="AW47" s="8">
        <f t="shared" si="32"/>
        <v>109586.79419057106</v>
      </c>
      <c r="AX47" s="8">
        <f t="shared" si="32"/>
        <v>105298.99156052862</v>
      </c>
      <c r="AY47" s="8">
        <f t="shared" si="32"/>
        <v>113552.02818239018</v>
      </c>
      <c r="AZ47" s="8">
        <f t="shared" si="32"/>
        <v>124755.3877148313</v>
      </c>
      <c r="BA47" s="8">
        <f t="shared" si="32"/>
        <v>118799.66919934117</v>
      </c>
      <c r="BB47" s="8">
        <f t="shared" si="32"/>
        <v>111978.52263008099</v>
      </c>
      <c r="BC47" s="8">
        <f t="shared" si="32"/>
        <v>67117.879333746998</v>
      </c>
      <c r="BD47" s="8">
        <f t="shared" si="32"/>
        <v>47748.025984821288</v>
      </c>
      <c r="BE47" s="8">
        <f t="shared" si="32"/>
        <v>34554.181928709033</v>
      </c>
      <c r="BF47" s="8">
        <f t="shared" si="32"/>
        <v>41194.375359453668</v>
      </c>
      <c r="BG47" s="8">
        <f t="shared" si="32"/>
        <v>56937.298410306765</v>
      </c>
      <c r="BH47" s="8">
        <f t="shared" si="32"/>
        <v>77518.751034510511</v>
      </c>
      <c r="BI47" s="8">
        <f t="shared" si="32"/>
        <v>109586.79419057106</v>
      </c>
      <c r="BJ47" s="8">
        <f t="shared" si="32"/>
        <v>105298.99156052862</v>
      </c>
    </row>
    <row r="48" spans="2:62" x14ac:dyDescent="0.2">
      <c r="B48" t="s">
        <v>26</v>
      </c>
      <c r="C48" t="s">
        <v>18</v>
      </c>
      <c r="D48" s="9">
        <f>D44*D40</f>
        <v>163363.29061041417</v>
      </c>
      <c r="E48" s="9">
        <f t="shared" ref="E48:BJ48" si="33">E44*E40</f>
        <v>155564.46290075386</v>
      </c>
      <c r="F48" s="9">
        <f t="shared" si="33"/>
        <v>146632.38413684967</v>
      </c>
      <c r="G48" s="9">
        <f t="shared" si="33"/>
        <v>87888.770397770291</v>
      </c>
      <c r="H48" s="9">
        <f t="shared" si="33"/>
        <v>62524.551347329485</v>
      </c>
      <c r="I48" s="9">
        <f t="shared" si="33"/>
        <v>45247.623911265633</v>
      </c>
      <c r="J48" s="9">
        <f t="shared" si="33"/>
        <v>53942.750182009753</v>
      </c>
      <c r="K48" s="9">
        <f t="shared" si="33"/>
        <v>74557.617086937476</v>
      </c>
      <c r="L48" s="9">
        <f t="shared" si="33"/>
        <v>101508.38761331973</v>
      </c>
      <c r="M48" s="9">
        <f t="shared" si="33"/>
        <v>143500.49031421196</v>
      </c>
      <c r="N48" s="9">
        <f t="shared" si="33"/>
        <v>137885.74645454899</v>
      </c>
      <c r="O48" s="9">
        <f t="shared" si="33"/>
        <v>148692.84059911134</v>
      </c>
      <c r="P48" s="9">
        <f t="shared" si="33"/>
        <v>163363.29061041417</v>
      </c>
      <c r="Q48" s="9">
        <f t="shared" si="33"/>
        <v>155564.46290075386</v>
      </c>
      <c r="R48" s="9">
        <f t="shared" si="33"/>
        <v>146632.38413684967</v>
      </c>
      <c r="S48" s="9">
        <f t="shared" si="33"/>
        <v>87888.770397770291</v>
      </c>
      <c r="T48" s="9">
        <f t="shared" si="33"/>
        <v>62524.551347329485</v>
      </c>
      <c r="U48" s="9">
        <f t="shared" si="33"/>
        <v>45247.623911265633</v>
      </c>
      <c r="V48" s="9">
        <f t="shared" si="33"/>
        <v>53942.750182009753</v>
      </c>
      <c r="W48" s="9">
        <f t="shared" si="33"/>
        <v>74557.617086937476</v>
      </c>
      <c r="X48" s="9">
        <f t="shared" si="33"/>
        <v>101508.38761331973</v>
      </c>
      <c r="Y48" s="9">
        <f t="shared" si="33"/>
        <v>143500.49031421196</v>
      </c>
      <c r="Z48" s="9">
        <f t="shared" si="33"/>
        <v>137885.74645454899</v>
      </c>
      <c r="AA48" s="9">
        <f t="shared" si="33"/>
        <v>148692.84059911134</v>
      </c>
      <c r="AB48" s="9">
        <f t="shared" si="33"/>
        <v>163363.29061041417</v>
      </c>
      <c r="AC48" s="9">
        <f t="shared" si="33"/>
        <v>155564.46290075386</v>
      </c>
      <c r="AD48" s="9">
        <f t="shared" si="33"/>
        <v>146632.38413684967</v>
      </c>
      <c r="AE48" s="9">
        <f t="shared" si="33"/>
        <v>87888.770397770291</v>
      </c>
      <c r="AF48" s="9">
        <f t="shared" si="33"/>
        <v>62524.551347329485</v>
      </c>
      <c r="AG48" s="9">
        <f t="shared" si="33"/>
        <v>45247.623911265633</v>
      </c>
      <c r="AH48" s="9">
        <f t="shared" si="33"/>
        <v>53942.750182009753</v>
      </c>
      <c r="AI48" s="9">
        <f t="shared" si="33"/>
        <v>74557.617086937476</v>
      </c>
      <c r="AJ48" s="9">
        <f t="shared" si="33"/>
        <v>101508.38761331973</v>
      </c>
      <c r="AK48" s="9">
        <f t="shared" si="33"/>
        <v>143500.49031421196</v>
      </c>
      <c r="AL48" s="9">
        <f t="shared" si="33"/>
        <v>137885.74645454899</v>
      </c>
      <c r="AM48" s="9">
        <f t="shared" si="33"/>
        <v>148692.84059911134</v>
      </c>
      <c r="AN48" s="9">
        <f t="shared" si="33"/>
        <v>163363.29061041417</v>
      </c>
      <c r="AO48" s="9">
        <f t="shared" si="33"/>
        <v>155564.46290075386</v>
      </c>
      <c r="AP48" s="9">
        <f t="shared" si="33"/>
        <v>146632.38413684967</v>
      </c>
      <c r="AQ48" s="9">
        <f t="shared" si="33"/>
        <v>87888.770397770291</v>
      </c>
      <c r="AR48" s="9">
        <f t="shared" si="33"/>
        <v>62524.551347329485</v>
      </c>
      <c r="AS48" s="9">
        <f t="shared" si="33"/>
        <v>45247.623911265633</v>
      </c>
      <c r="AT48" s="9">
        <f t="shared" si="33"/>
        <v>53942.750182009753</v>
      </c>
      <c r="AU48" s="9">
        <f t="shared" si="33"/>
        <v>74557.617086937476</v>
      </c>
      <c r="AV48" s="9">
        <f t="shared" si="33"/>
        <v>101508.38761331973</v>
      </c>
      <c r="AW48" s="9">
        <f t="shared" si="33"/>
        <v>143500.49031421196</v>
      </c>
      <c r="AX48" s="9">
        <f t="shared" si="33"/>
        <v>137885.74645454899</v>
      </c>
      <c r="AY48" s="9">
        <f t="shared" si="33"/>
        <v>148692.84059911134</v>
      </c>
      <c r="AZ48" s="9">
        <f t="shared" si="33"/>
        <v>163363.29061041417</v>
      </c>
      <c r="BA48" s="9">
        <f t="shared" si="33"/>
        <v>155564.46290075386</v>
      </c>
      <c r="BB48" s="9">
        <f t="shared" si="33"/>
        <v>146632.38413684967</v>
      </c>
      <c r="BC48" s="9">
        <f t="shared" si="33"/>
        <v>87888.770397770291</v>
      </c>
      <c r="BD48" s="9">
        <f t="shared" si="33"/>
        <v>62524.551347329485</v>
      </c>
      <c r="BE48" s="9">
        <f t="shared" si="33"/>
        <v>45247.623911265633</v>
      </c>
      <c r="BF48" s="9">
        <f t="shared" si="33"/>
        <v>53942.750182009753</v>
      </c>
      <c r="BG48" s="9">
        <f t="shared" si="33"/>
        <v>74557.617086937476</v>
      </c>
      <c r="BH48" s="9">
        <f t="shared" si="33"/>
        <v>101508.38761331973</v>
      </c>
      <c r="BI48" s="9">
        <f t="shared" si="33"/>
        <v>143500.49031421196</v>
      </c>
      <c r="BJ48" s="9">
        <f t="shared" si="33"/>
        <v>137885.74645454899</v>
      </c>
    </row>
    <row r="49" spans="2:62" x14ac:dyDescent="0.2">
      <c r="D49" s="11"/>
    </row>
    <row r="50" spans="2:62" x14ac:dyDescent="0.2">
      <c r="B50" t="s">
        <v>43</v>
      </c>
      <c r="C50" t="s">
        <v>40</v>
      </c>
      <c r="D50" s="9">
        <f>D48*D$10</f>
        <v>8659.3746077732794</v>
      </c>
      <c r="E50" s="9">
        <f t="shared" ref="E50:BJ50" si="34">E48*E$10</f>
        <v>8245.9832614855586</v>
      </c>
      <c r="F50" s="9">
        <f t="shared" si="34"/>
        <v>7772.5218384585414</v>
      </c>
      <c r="G50" s="9">
        <f t="shared" si="34"/>
        <v>4658.707496935981</v>
      </c>
      <c r="H50" s="9">
        <f t="shared" si="34"/>
        <v>3314.2299611891299</v>
      </c>
      <c r="I50" s="9">
        <f t="shared" si="34"/>
        <v>2398.4343367181841</v>
      </c>
      <c r="J50" s="9">
        <f t="shared" si="34"/>
        <v>2859.3356527906221</v>
      </c>
      <c r="K50" s="9">
        <f t="shared" si="34"/>
        <v>3952.0649578391394</v>
      </c>
      <c r="L50" s="9">
        <f t="shared" si="34"/>
        <v>5380.6406010210085</v>
      </c>
      <c r="M50" s="9">
        <f t="shared" si="34"/>
        <v>7606.5099900153882</v>
      </c>
      <c r="N50" s="9">
        <f t="shared" si="34"/>
        <v>7308.8900643524985</v>
      </c>
      <c r="O50" s="9">
        <f t="shared" si="34"/>
        <v>7881.7401598027227</v>
      </c>
      <c r="P50" s="9">
        <f t="shared" si="34"/>
        <v>9505.5264402963912</v>
      </c>
      <c r="Q50" s="9">
        <f t="shared" si="34"/>
        <v>9051.7405088273645</v>
      </c>
      <c r="R50" s="9">
        <f t="shared" si="34"/>
        <v>8532.0147458370793</v>
      </c>
      <c r="S50" s="9">
        <f t="shared" si="34"/>
        <v>5113.9336609805468</v>
      </c>
      <c r="T50" s="9">
        <f t="shared" si="34"/>
        <v>3638.0803409320051</v>
      </c>
      <c r="U50" s="9">
        <f t="shared" si="34"/>
        <v>2632.7976367397209</v>
      </c>
      <c r="V50" s="9">
        <f t="shared" si="34"/>
        <v>3138.735980411926</v>
      </c>
      <c r="W50" s="9">
        <f t="shared" si="34"/>
        <v>4338.2414610850101</v>
      </c>
      <c r="X50" s="9">
        <f t="shared" si="34"/>
        <v>5906.410545263313</v>
      </c>
      <c r="Y50" s="9">
        <f t="shared" si="34"/>
        <v>8349.7810296328717</v>
      </c>
      <c r="Z50" s="9">
        <f t="shared" si="34"/>
        <v>8023.0791370957249</v>
      </c>
      <c r="AA50" s="9">
        <f t="shared" si="34"/>
        <v>8651.9053486030061</v>
      </c>
      <c r="AB50" s="9">
        <f t="shared" si="34"/>
        <v>11153.792329464941</v>
      </c>
      <c r="AC50" s="9">
        <f t="shared" si="34"/>
        <v>10621.31955445044</v>
      </c>
      <c r="AD50" s="9">
        <f t="shared" si="34"/>
        <v>10011.472928377027</v>
      </c>
      <c r="AE50" s="9">
        <f t="shared" si="34"/>
        <v>6000.6938489415043</v>
      </c>
      <c r="AF50" s="9">
        <f t="shared" si="34"/>
        <v>4268.9263825138887</v>
      </c>
      <c r="AG50" s="9">
        <f t="shared" si="34"/>
        <v>3089.3268531884992</v>
      </c>
      <c r="AH50" s="9">
        <f t="shared" si="34"/>
        <v>3682.9953104041392</v>
      </c>
      <c r="AI50" s="9">
        <f t="shared" si="34"/>
        <v>5090.4960010303203</v>
      </c>
      <c r="AJ50" s="9">
        <f t="shared" si="34"/>
        <v>6930.5868589404099</v>
      </c>
      <c r="AK50" s="9">
        <f t="shared" si="34"/>
        <v>9797.639739996037</v>
      </c>
      <c r="AL50" s="9">
        <f t="shared" si="34"/>
        <v>9414.2874779314352</v>
      </c>
      <c r="AM50" s="9">
        <f t="shared" si="34"/>
        <v>10152.152657575049</v>
      </c>
      <c r="AN50" s="9">
        <f t="shared" si="34"/>
        <v>12012.467031948801</v>
      </c>
      <c r="AO50" s="9">
        <f t="shared" si="34"/>
        <v>11439.001840349807</v>
      </c>
      <c r="AP50" s="9">
        <f t="shared" si="34"/>
        <v>10782.206171768134</v>
      </c>
      <c r="AQ50" s="9">
        <f t="shared" si="34"/>
        <v>6462.6572649022664</v>
      </c>
      <c r="AR50" s="9">
        <f t="shared" si="34"/>
        <v>4597.5696800717205</v>
      </c>
      <c r="AS50" s="9">
        <f t="shared" si="34"/>
        <v>3327.1586809812156</v>
      </c>
      <c r="AT50" s="9">
        <f t="shared" si="34"/>
        <v>3966.530704375602</v>
      </c>
      <c r="AU50" s="9">
        <f t="shared" si="34"/>
        <v>5482.3878356696405</v>
      </c>
      <c r="AV50" s="9">
        <f t="shared" si="34"/>
        <v>7464.1380882759377</v>
      </c>
      <c r="AW50" s="9">
        <f t="shared" si="34"/>
        <v>10551.911035379633</v>
      </c>
      <c r="AX50" s="9">
        <f t="shared" si="34"/>
        <v>10139.046399419989</v>
      </c>
      <c r="AY50" s="9">
        <f t="shared" si="34"/>
        <v>10933.716129918465</v>
      </c>
      <c r="AZ50" s="9">
        <f t="shared" si="34"/>
        <v>12986.531556142059</v>
      </c>
      <c r="BA50" s="9">
        <f t="shared" si="34"/>
        <v>12366.565333779725</v>
      </c>
      <c r="BB50" s="9">
        <f t="shared" si="34"/>
        <v>11656.511549383235</v>
      </c>
      <c r="BC50" s="9">
        <f t="shared" si="34"/>
        <v>6986.6999246672085</v>
      </c>
      <c r="BD50" s="9">
        <f t="shared" si="34"/>
        <v>4970.3764907754403</v>
      </c>
      <c r="BE50" s="9">
        <f t="shared" si="34"/>
        <v>3596.9506586728844</v>
      </c>
      <c r="BF50" s="9">
        <f t="shared" si="34"/>
        <v>4288.1679528258701</v>
      </c>
      <c r="BG50" s="9">
        <f t="shared" si="34"/>
        <v>5926.9426040108528</v>
      </c>
      <c r="BH50" s="9">
        <f t="shared" si="34"/>
        <v>8069.3886247504397</v>
      </c>
      <c r="BI50" s="9">
        <f t="shared" si="34"/>
        <v>11407.54228703429</v>
      </c>
      <c r="BJ50" s="9">
        <f t="shared" si="34"/>
        <v>10961.199366046876</v>
      </c>
    </row>
    <row r="51" spans="2:62" x14ac:dyDescent="0.2">
      <c r="D51" s="11"/>
    </row>
    <row r="52" spans="2:62" x14ac:dyDescent="0.2">
      <c r="B52" s="4" t="s">
        <v>41</v>
      </c>
    </row>
    <row r="53" spans="2:62" x14ac:dyDescent="0.2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2:62" x14ac:dyDescent="0.2">
      <c r="B54" s="20" t="s">
        <v>38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2:62" x14ac:dyDescent="0.2">
      <c r="B55" t="str">
        <f>B52&amp; " Rate"</f>
        <v>Transitional Feed-in tariff Rate</v>
      </c>
      <c r="C55" t="s">
        <v>39</v>
      </c>
      <c r="D55" s="21">
        <v>0.25</v>
      </c>
    </row>
    <row r="56" spans="2:62" x14ac:dyDescent="0.2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</row>
    <row r="57" spans="2:62" x14ac:dyDescent="0.2">
      <c r="B57" t="s">
        <v>6</v>
      </c>
      <c r="C57" t="s">
        <v>7</v>
      </c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>
        <v>25</v>
      </c>
      <c r="Q57" s="14">
        <v>79</v>
      </c>
      <c r="R57" s="14">
        <v>134</v>
      </c>
      <c r="S57" s="14">
        <v>196</v>
      </c>
      <c r="T57" s="27">
        <f t="shared" ref="T57:Z57" si="35">S57+80</f>
        <v>276</v>
      </c>
      <c r="U57" s="27">
        <f t="shared" si="35"/>
        <v>356</v>
      </c>
      <c r="V57" s="27">
        <f t="shared" si="35"/>
        <v>436</v>
      </c>
      <c r="W57" s="27">
        <f t="shared" si="35"/>
        <v>516</v>
      </c>
      <c r="X57" s="27">
        <f t="shared" si="35"/>
        <v>596</v>
      </c>
      <c r="Y57" s="27">
        <f t="shared" si="35"/>
        <v>676</v>
      </c>
      <c r="Z57" s="27">
        <f t="shared" si="35"/>
        <v>756</v>
      </c>
      <c r="AA57" s="27">
        <f>Z57+80</f>
        <v>836</v>
      </c>
      <c r="AB57" s="27">
        <f t="shared" ref="AB57:BJ57" si="36">AA57</f>
        <v>836</v>
      </c>
      <c r="AC57" s="27">
        <f t="shared" si="36"/>
        <v>836</v>
      </c>
      <c r="AD57" s="27">
        <f t="shared" si="36"/>
        <v>836</v>
      </c>
      <c r="AE57" s="27">
        <f t="shared" si="36"/>
        <v>836</v>
      </c>
      <c r="AF57" s="27">
        <f t="shared" si="36"/>
        <v>836</v>
      </c>
      <c r="AG57" s="27">
        <f t="shared" si="36"/>
        <v>836</v>
      </c>
      <c r="AH57" s="27">
        <f t="shared" si="36"/>
        <v>836</v>
      </c>
      <c r="AI57" s="27">
        <f t="shared" si="36"/>
        <v>836</v>
      </c>
      <c r="AJ57" s="27">
        <f t="shared" si="36"/>
        <v>836</v>
      </c>
      <c r="AK57" s="27">
        <f t="shared" si="36"/>
        <v>836</v>
      </c>
      <c r="AL57" s="27">
        <f t="shared" si="36"/>
        <v>836</v>
      </c>
      <c r="AM57" s="27">
        <f t="shared" si="36"/>
        <v>836</v>
      </c>
      <c r="AN57" s="27">
        <f t="shared" si="36"/>
        <v>836</v>
      </c>
      <c r="AO57" s="27">
        <f t="shared" si="36"/>
        <v>836</v>
      </c>
      <c r="AP57" s="27">
        <f t="shared" si="36"/>
        <v>836</v>
      </c>
      <c r="AQ57" s="27">
        <f t="shared" si="36"/>
        <v>836</v>
      </c>
      <c r="AR57" s="27">
        <f t="shared" si="36"/>
        <v>836</v>
      </c>
      <c r="AS57" s="27">
        <f t="shared" si="36"/>
        <v>836</v>
      </c>
      <c r="AT57" s="27">
        <f t="shared" si="36"/>
        <v>836</v>
      </c>
      <c r="AU57" s="27">
        <f t="shared" si="36"/>
        <v>836</v>
      </c>
      <c r="AV57" s="27">
        <f t="shared" si="36"/>
        <v>836</v>
      </c>
      <c r="AW57" s="27">
        <f t="shared" si="36"/>
        <v>836</v>
      </c>
      <c r="AX57" s="27">
        <f t="shared" si="36"/>
        <v>836</v>
      </c>
      <c r="AY57" s="27">
        <f t="shared" si="36"/>
        <v>836</v>
      </c>
      <c r="AZ57" s="27">
        <f t="shared" si="36"/>
        <v>836</v>
      </c>
      <c r="BA57" s="27">
        <f t="shared" si="36"/>
        <v>836</v>
      </c>
      <c r="BB57" s="27">
        <f t="shared" si="36"/>
        <v>836</v>
      </c>
      <c r="BC57" s="27">
        <f t="shared" si="36"/>
        <v>836</v>
      </c>
      <c r="BD57" s="27">
        <f t="shared" si="36"/>
        <v>836</v>
      </c>
      <c r="BE57" s="27">
        <f t="shared" si="36"/>
        <v>836</v>
      </c>
      <c r="BF57" s="27">
        <f t="shared" si="36"/>
        <v>836</v>
      </c>
      <c r="BG57" s="27">
        <f t="shared" si="36"/>
        <v>836</v>
      </c>
      <c r="BH57" s="27">
        <f t="shared" si="36"/>
        <v>836</v>
      </c>
      <c r="BI57" s="27">
        <f t="shared" si="36"/>
        <v>836</v>
      </c>
      <c r="BJ57" s="27">
        <f t="shared" si="36"/>
        <v>836</v>
      </c>
    </row>
    <row r="58" spans="2:62" x14ac:dyDescent="0.2">
      <c r="B58" t="s">
        <v>1</v>
      </c>
      <c r="C58" t="s">
        <v>29</v>
      </c>
      <c r="D58" s="5">
        <v>0.56699999999999995</v>
      </c>
      <c r="E58" s="5">
        <v>0.56699999999999995</v>
      </c>
      <c r="F58" s="5">
        <v>0.56699999999999995</v>
      </c>
      <c r="G58" s="5">
        <v>0.56699999999999995</v>
      </c>
      <c r="H58" s="5">
        <v>0.56699999999999995</v>
      </c>
      <c r="I58" s="5">
        <v>0.56699999999999995</v>
      </c>
      <c r="J58" s="5">
        <v>0.56699999999999995</v>
      </c>
      <c r="K58" s="5">
        <v>0.56699999999999995</v>
      </c>
      <c r="L58" s="5">
        <v>0.56699999999999995</v>
      </c>
      <c r="M58" s="5">
        <v>0.56699999999999995</v>
      </c>
      <c r="N58" s="5">
        <v>0.56699999999999995</v>
      </c>
      <c r="O58" s="5">
        <v>0.56699999999999995</v>
      </c>
      <c r="P58" s="5">
        <v>0.56699999999999995</v>
      </c>
      <c r="Q58" s="5">
        <v>0.56699999999999995</v>
      </c>
      <c r="R58" s="5">
        <v>0.56699999999999995</v>
      </c>
      <c r="S58" s="5">
        <v>0.56699999999999995</v>
      </c>
      <c r="T58" s="5">
        <v>0.56699999999999995</v>
      </c>
      <c r="U58" s="5">
        <v>0.56699999999999995</v>
      </c>
      <c r="V58" s="5">
        <v>0.56699999999999995</v>
      </c>
      <c r="W58" s="5">
        <v>0.56699999999999995</v>
      </c>
      <c r="X58" s="5">
        <v>0.56699999999999995</v>
      </c>
      <c r="Y58" s="5">
        <v>0.56699999999999995</v>
      </c>
      <c r="Z58" s="5">
        <v>0.56699999999999995</v>
      </c>
      <c r="AA58" s="5">
        <v>0.56699999999999995</v>
      </c>
      <c r="AB58" s="5">
        <v>0.56699999999999995</v>
      </c>
      <c r="AC58" s="5">
        <v>0.56699999999999995</v>
      </c>
      <c r="AD58" s="5">
        <v>0.56699999999999995</v>
      </c>
      <c r="AE58" s="5">
        <v>0.56699999999999995</v>
      </c>
      <c r="AF58" s="5">
        <v>0.56699999999999995</v>
      </c>
      <c r="AG58" s="5">
        <v>0.56699999999999995</v>
      </c>
      <c r="AH58" s="5">
        <v>0.56699999999999995</v>
      </c>
      <c r="AI58" s="5">
        <v>0.56699999999999995</v>
      </c>
      <c r="AJ58" s="5">
        <v>0.56699999999999995</v>
      </c>
      <c r="AK58" s="5">
        <v>0.56699999999999995</v>
      </c>
      <c r="AL58" s="5">
        <v>0.56699999999999995</v>
      </c>
      <c r="AM58" s="5">
        <v>0.56699999999999995</v>
      </c>
      <c r="AN58" s="5">
        <v>0.56699999999999995</v>
      </c>
      <c r="AO58" s="5">
        <v>0.56699999999999995</v>
      </c>
      <c r="AP58" s="5">
        <v>0.56699999999999995</v>
      </c>
      <c r="AQ58" s="5">
        <v>0.56699999999999995</v>
      </c>
      <c r="AR58" s="5">
        <v>0.56699999999999995</v>
      </c>
      <c r="AS58" s="5">
        <v>0.56699999999999995</v>
      </c>
      <c r="AT58" s="5">
        <v>0.56699999999999995</v>
      </c>
      <c r="AU58" s="5">
        <v>0.56699999999999995</v>
      </c>
      <c r="AV58" s="5">
        <v>0.56699999999999995</v>
      </c>
      <c r="AW58" s="5">
        <v>0.56699999999999995</v>
      </c>
      <c r="AX58" s="5">
        <v>0.56699999999999995</v>
      </c>
      <c r="AY58" s="5">
        <v>0.56699999999999995</v>
      </c>
      <c r="AZ58" s="5">
        <v>0.56699999999999995</v>
      </c>
      <c r="BA58" s="5">
        <v>0.56699999999999995</v>
      </c>
      <c r="BB58" s="5">
        <v>0.56699999999999995</v>
      </c>
      <c r="BC58" s="5">
        <v>0.56699999999999995</v>
      </c>
      <c r="BD58" s="5">
        <v>0.56699999999999995</v>
      </c>
      <c r="BE58" s="5">
        <v>0.56699999999999995</v>
      </c>
      <c r="BF58" s="5">
        <v>0.56699999999999995</v>
      </c>
      <c r="BG58" s="5">
        <v>0.56699999999999995</v>
      </c>
      <c r="BH58" s="5">
        <v>0.56699999999999995</v>
      </c>
      <c r="BI58" s="5">
        <v>0.56699999999999995</v>
      </c>
      <c r="BJ58" s="5">
        <v>0.56699999999999995</v>
      </c>
    </row>
    <row r="59" spans="2:62" x14ac:dyDescent="0.2">
      <c r="B59" t="s">
        <v>8</v>
      </c>
      <c r="C59" t="s">
        <v>9</v>
      </c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>
        <v>57.2</v>
      </c>
      <c r="Q59" s="14">
        <v>188.53</v>
      </c>
      <c r="R59" s="14">
        <v>342.92</v>
      </c>
      <c r="S59" s="14">
        <v>501.565</v>
      </c>
      <c r="T59" s="27">
        <f>S60*1.04*T57</f>
        <v>734.536824489796</v>
      </c>
      <c r="U59" s="27">
        <f t="shared" ref="U59:AA59" si="37">T60*1.04*U57</f>
        <v>985.34389093877564</v>
      </c>
      <c r="V59" s="27">
        <f t="shared" si="37"/>
        <v>1255.04026378449</v>
      </c>
      <c r="W59" s="27">
        <f t="shared" si="37"/>
        <v>1544.7357962323597</v>
      </c>
      <c r="X59" s="27">
        <f t="shared" si="37"/>
        <v>1855.5989068540034</v>
      </c>
      <c r="Y59" s="27">
        <f t="shared" si="37"/>
        <v>2188.8594890514073</v>
      </c>
      <c r="Z59" s="27">
        <f t="shared" si="37"/>
        <v>2545.8119595736371</v>
      </c>
      <c r="AA59" s="27">
        <f t="shared" si="37"/>
        <v>2927.8184525551628</v>
      </c>
      <c r="AB59" s="27">
        <f>AA59*1.004</f>
        <v>2939.5297263653833</v>
      </c>
      <c r="AC59" s="27">
        <f t="shared" ref="AC59:BJ59" si="38">AB59*1.004</f>
        <v>2951.2878452708451</v>
      </c>
      <c r="AD59" s="27">
        <f t="shared" si="38"/>
        <v>2963.0929966519284</v>
      </c>
      <c r="AE59" s="27">
        <f t="shared" si="38"/>
        <v>2974.9453686385359</v>
      </c>
      <c r="AF59" s="27">
        <f t="shared" si="38"/>
        <v>2986.8451501130899</v>
      </c>
      <c r="AG59" s="27">
        <f t="shared" si="38"/>
        <v>2998.7925307135424</v>
      </c>
      <c r="AH59" s="27">
        <f t="shared" si="38"/>
        <v>3010.7877008363967</v>
      </c>
      <c r="AI59" s="27">
        <f t="shared" si="38"/>
        <v>3022.8308516397424</v>
      </c>
      <c r="AJ59" s="27">
        <f t="shared" si="38"/>
        <v>3034.9221750463012</v>
      </c>
      <c r="AK59" s="27">
        <f t="shared" si="38"/>
        <v>3047.0618637464863</v>
      </c>
      <c r="AL59" s="27">
        <f t="shared" si="38"/>
        <v>3059.2501112014725</v>
      </c>
      <c r="AM59" s="27">
        <f t="shared" si="38"/>
        <v>3071.4871116462782</v>
      </c>
      <c r="AN59" s="27">
        <f t="shared" si="38"/>
        <v>3083.7730600928635</v>
      </c>
      <c r="AO59" s="27">
        <f t="shared" si="38"/>
        <v>3096.108152333235</v>
      </c>
      <c r="AP59" s="27">
        <f t="shared" si="38"/>
        <v>3108.4925849425681</v>
      </c>
      <c r="AQ59" s="27">
        <f t="shared" si="38"/>
        <v>3120.9265552823385</v>
      </c>
      <c r="AR59" s="27">
        <f t="shared" si="38"/>
        <v>3133.4102615034681</v>
      </c>
      <c r="AS59" s="27">
        <f t="shared" si="38"/>
        <v>3145.9439025494821</v>
      </c>
      <c r="AT59" s="27">
        <f t="shared" si="38"/>
        <v>3158.5276781596799</v>
      </c>
      <c r="AU59" s="27">
        <f t="shared" si="38"/>
        <v>3171.1617888723185</v>
      </c>
      <c r="AV59" s="27">
        <f t="shared" si="38"/>
        <v>3183.8464360278076</v>
      </c>
      <c r="AW59" s="27">
        <f t="shared" si="38"/>
        <v>3196.5818217719188</v>
      </c>
      <c r="AX59" s="27">
        <f t="shared" si="38"/>
        <v>3209.3681490590066</v>
      </c>
      <c r="AY59" s="27">
        <f t="shared" si="38"/>
        <v>3222.2056216552428</v>
      </c>
      <c r="AZ59" s="27">
        <f t="shared" si="38"/>
        <v>3235.0944441418637</v>
      </c>
      <c r="BA59" s="27">
        <f t="shared" si="38"/>
        <v>3248.0348219184311</v>
      </c>
      <c r="BB59" s="27">
        <f t="shared" si="38"/>
        <v>3261.0269612061047</v>
      </c>
      <c r="BC59" s="27">
        <f t="shared" si="38"/>
        <v>3274.0710690509291</v>
      </c>
      <c r="BD59" s="27">
        <f t="shared" si="38"/>
        <v>3287.1673533271328</v>
      </c>
      <c r="BE59" s="27">
        <f t="shared" si="38"/>
        <v>3300.3160227404414</v>
      </c>
      <c r="BF59" s="27">
        <f t="shared" si="38"/>
        <v>3313.517286831403</v>
      </c>
      <c r="BG59" s="27">
        <f t="shared" si="38"/>
        <v>3326.7713559787285</v>
      </c>
      <c r="BH59" s="27">
        <f t="shared" si="38"/>
        <v>3340.0784414026434</v>
      </c>
      <c r="BI59" s="27">
        <f t="shared" si="38"/>
        <v>3353.4387551682539</v>
      </c>
      <c r="BJ59" s="27">
        <f t="shared" si="38"/>
        <v>3366.8525101889268</v>
      </c>
    </row>
    <row r="60" spans="2:62" x14ac:dyDescent="0.2">
      <c r="B60" t="s">
        <v>13</v>
      </c>
      <c r="C60" t="s">
        <v>14</v>
      </c>
      <c r="D60" s="10">
        <f t="shared" ref="D60:AI60" si="39">IF(D59=0,0,D59/D57)</f>
        <v>0</v>
      </c>
      <c r="E60" s="10">
        <f t="shared" si="39"/>
        <v>0</v>
      </c>
      <c r="F60" s="10">
        <f t="shared" si="39"/>
        <v>0</v>
      </c>
      <c r="G60" s="10">
        <f t="shared" si="39"/>
        <v>0</v>
      </c>
      <c r="H60" s="10">
        <f t="shared" si="39"/>
        <v>0</v>
      </c>
      <c r="I60" s="10">
        <f t="shared" si="39"/>
        <v>0</v>
      </c>
      <c r="J60" s="10">
        <f t="shared" si="39"/>
        <v>0</v>
      </c>
      <c r="K60" s="10">
        <f t="shared" si="39"/>
        <v>0</v>
      </c>
      <c r="L60" s="10">
        <f t="shared" si="39"/>
        <v>0</v>
      </c>
      <c r="M60" s="10">
        <f t="shared" si="39"/>
        <v>0</v>
      </c>
      <c r="N60" s="10">
        <f t="shared" si="39"/>
        <v>0</v>
      </c>
      <c r="O60" s="10">
        <f t="shared" si="39"/>
        <v>0</v>
      </c>
      <c r="P60" s="10">
        <f t="shared" si="39"/>
        <v>2.2880000000000003</v>
      </c>
      <c r="Q60" s="10">
        <f t="shared" si="39"/>
        <v>2.3864556962025318</v>
      </c>
      <c r="R60" s="10">
        <f t="shared" si="39"/>
        <v>2.5591044776119403</v>
      </c>
      <c r="S60" s="10">
        <f t="shared" si="39"/>
        <v>2.5590051020408162</v>
      </c>
      <c r="T60" s="10">
        <f t="shared" si="39"/>
        <v>2.6613653061224491</v>
      </c>
      <c r="U60" s="10">
        <f t="shared" si="39"/>
        <v>2.7678199183673473</v>
      </c>
      <c r="V60" s="10">
        <f t="shared" si="39"/>
        <v>2.8785327151020415</v>
      </c>
      <c r="W60" s="10">
        <f t="shared" si="39"/>
        <v>2.9936740237061232</v>
      </c>
      <c r="X60" s="10">
        <f t="shared" si="39"/>
        <v>3.1134209846543683</v>
      </c>
      <c r="Y60" s="10">
        <f t="shared" si="39"/>
        <v>3.2379578240405436</v>
      </c>
      <c r="Z60" s="10">
        <f t="shared" si="39"/>
        <v>3.3674761370021655</v>
      </c>
      <c r="AA60" s="10">
        <f t="shared" si="39"/>
        <v>3.5021751824822522</v>
      </c>
      <c r="AB60" s="10">
        <f t="shared" si="39"/>
        <v>3.516183883212181</v>
      </c>
      <c r="AC60" s="10">
        <f t="shared" si="39"/>
        <v>3.5302486187450302</v>
      </c>
      <c r="AD60" s="10">
        <f t="shared" si="39"/>
        <v>3.54436961322001</v>
      </c>
      <c r="AE60" s="10">
        <f t="shared" si="39"/>
        <v>3.5585470916728896</v>
      </c>
      <c r="AF60" s="10">
        <f t="shared" si="39"/>
        <v>3.5727812800395813</v>
      </c>
      <c r="AG60" s="10">
        <f t="shared" si="39"/>
        <v>3.5870724051597396</v>
      </c>
      <c r="AH60" s="10">
        <f t="shared" si="39"/>
        <v>3.6014206947803786</v>
      </c>
      <c r="AI60" s="10">
        <f t="shared" si="39"/>
        <v>3.6158263775595003</v>
      </c>
      <c r="AJ60" s="10">
        <f t="shared" ref="AJ60:BJ60" si="40">IF(AJ59=0,0,AJ59/AJ57)</f>
        <v>3.6302896830697384</v>
      </c>
      <c r="AK60" s="10">
        <f t="shared" si="40"/>
        <v>3.6448108418020171</v>
      </c>
      <c r="AL60" s="10">
        <f t="shared" si="40"/>
        <v>3.6593900851692256</v>
      </c>
      <c r="AM60" s="10">
        <f t="shared" si="40"/>
        <v>3.6740276455099021</v>
      </c>
      <c r="AN60" s="10">
        <f t="shared" si="40"/>
        <v>3.6887237560919419</v>
      </c>
      <c r="AO60" s="10">
        <f t="shared" si="40"/>
        <v>3.7034786511163098</v>
      </c>
      <c r="AP60" s="10">
        <f t="shared" si="40"/>
        <v>3.718292565720775</v>
      </c>
      <c r="AQ60" s="10">
        <f t="shared" si="40"/>
        <v>3.7331657359836585</v>
      </c>
      <c r="AR60" s="10">
        <f t="shared" si="40"/>
        <v>3.7480983989275933</v>
      </c>
      <c r="AS60" s="10">
        <f t="shared" si="40"/>
        <v>3.7630907925233039</v>
      </c>
      <c r="AT60" s="10">
        <f t="shared" si="40"/>
        <v>3.7781431556933969</v>
      </c>
      <c r="AU60" s="10">
        <f t="shared" si="40"/>
        <v>3.7932557283161703</v>
      </c>
      <c r="AV60" s="10">
        <f t="shared" si="40"/>
        <v>3.8084287512294348</v>
      </c>
      <c r="AW60" s="10">
        <f t="shared" si="40"/>
        <v>3.8236624662343526</v>
      </c>
      <c r="AX60" s="10">
        <f t="shared" si="40"/>
        <v>3.8389571160992904</v>
      </c>
      <c r="AY60" s="10">
        <f t="shared" si="40"/>
        <v>3.8543129445636874</v>
      </c>
      <c r="AZ60" s="10">
        <f t="shared" si="40"/>
        <v>3.8697301963419424</v>
      </c>
      <c r="BA60" s="10">
        <f t="shared" si="40"/>
        <v>3.8852091171273098</v>
      </c>
      <c r="BB60" s="10">
        <f t="shared" si="40"/>
        <v>3.900749953595819</v>
      </c>
      <c r="BC60" s="10">
        <f t="shared" si="40"/>
        <v>3.9163529534102022</v>
      </c>
      <c r="BD60" s="10">
        <f t="shared" si="40"/>
        <v>3.932018365223843</v>
      </c>
      <c r="BE60" s="10">
        <f t="shared" si="40"/>
        <v>3.9477464386847387</v>
      </c>
      <c r="BF60" s="10">
        <f t="shared" si="40"/>
        <v>3.9635374244394774</v>
      </c>
      <c r="BG60" s="10">
        <f t="shared" si="40"/>
        <v>3.9793915741372352</v>
      </c>
      <c r="BH60" s="10">
        <f t="shared" si="40"/>
        <v>3.9953091404337839</v>
      </c>
      <c r="BI60" s="10">
        <f t="shared" si="40"/>
        <v>4.011290376995519</v>
      </c>
      <c r="BJ60" s="10">
        <f t="shared" si="40"/>
        <v>4.0273355385035012</v>
      </c>
    </row>
    <row r="61" spans="2:62" x14ac:dyDescent="0.2">
      <c r="B61" t="s">
        <v>17</v>
      </c>
      <c r="C61" t="s">
        <v>18</v>
      </c>
      <c r="D61" s="10">
        <f>'PV Profile new'!P$11</f>
        <v>158.57</v>
      </c>
      <c r="E61" s="10">
        <f>'PV Profile new'!Q$11</f>
        <v>151</v>
      </c>
      <c r="F61" s="10">
        <f>'PV Profile new'!R$11</f>
        <v>142.33000000000001</v>
      </c>
      <c r="G61" s="10">
        <f>'PV Profile new'!S$11</f>
        <v>85.31</v>
      </c>
      <c r="H61" s="10">
        <f>'PV Profile new'!T$11</f>
        <v>60.69</v>
      </c>
      <c r="I61" s="10">
        <f>'PV Profile new'!U$11</f>
        <v>43.92</v>
      </c>
      <c r="J61" s="10">
        <f>'PV Profile new'!V$11</f>
        <v>52.36</v>
      </c>
      <c r="K61" s="10">
        <f>'PV Profile new'!W$11</f>
        <v>72.37</v>
      </c>
      <c r="L61" s="10">
        <f>'PV Profile new'!X$11</f>
        <v>98.53</v>
      </c>
      <c r="M61" s="10">
        <f>'PV Profile new'!Y$11</f>
        <v>139.29</v>
      </c>
      <c r="N61" s="10">
        <f>'PV Profile new'!Z$11</f>
        <v>133.84</v>
      </c>
      <c r="O61" s="10">
        <f>'PV Profile new'!AA$11</f>
        <v>144.33000000000001</v>
      </c>
      <c r="P61" s="23">
        <f t="shared" ref="P61:BJ61" si="41">D61</f>
        <v>158.57</v>
      </c>
      <c r="Q61" s="10">
        <f t="shared" si="41"/>
        <v>151</v>
      </c>
      <c r="R61" s="10">
        <f t="shared" si="41"/>
        <v>142.33000000000001</v>
      </c>
      <c r="S61" s="10">
        <f t="shared" si="41"/>
        <v>85.31</v>
      </c>
      <c r="T61" s="10">
        <f t="shared" si="41"/>
        <v>60.69</v>
      </c>
      <c r="U61" s="10">
        <f t="shared" si="41"/>
        <v>43.92</v>
      </c>
      <c r="V61" s="10">
        <f t="shared" si="41"/>
        <v>52.36</v>
      </c>
      <c r="W61" s="10">
        <f t="shared" si="41"/>
        <v>72.37</v>
      </c>
      <c r="X61" s="10">
        <f t="shared" si="41"/>
        <v>98.53</v>
      </c>
      <c r="Y61" s="10">
        <f t="shared" si="41"/>
        <v>139.29</v>
      </c>
      <c r="Z61" s="10">
        <f t="shared" si="41"/>
        <v>133.84</v>
      </c>
      <c r="AA61" s="10">
        <f t="shared" si="41"/>
        <v>144.33000000000001</v>
      </c>
      <c r="AB61" s="10">
        <f t="shared" si="41"/>
        <v>158.57</v>
      </c>
      <c r="AC61" s="10">
        <f t="shared" si="41"/>
        <v>151</v>
      </c>
      <c r="AD61" s="10">
        <f t="shared" si="41"/>
        <v>142.33000000000001</v>
      </c>
      <c r="AE61" s="10">
        <f t="shared" si="41"/>
        <v>85.31</v>
      </c>
      <c r="AF61" s="10">
        <f t="shared" si="41"/>
        <v>60.69</v>
      </c>
      <c r="AG61" s="10">
        <f t="shared" si="41"/>
        <v>43.92</v>
      </c>
      <c r="AH61" s="10">
        <f t="shared" si="41"/>
        <v>52.36</v>
      </c>
      <c r="AI61" s="10">
        <f t="shared" si="41"/>
        <v>72.37</v>
      </c>
      <c r="AJ61" s="10">
        <f t="shared" si="41"/>
        <v>98.53</v>
      </c>
      <c r="AK61" s="10">
        <f t="shared" si="41"/>
        <v>139.29</v>
      </c>
      <c r="AL61" s="10">
        <f t="shared" si="41"/>
        <v>133.84</v>
      </c>
      <c r="AM61" s="10">
        <f t="shared" si="41"/>
        <v>144.33000000000001</v>
      </c>
      <c r="AN61" s="10">
        <f t="shared" si="41"/>
        <v>158.57</v>
      </c>
      <c r="AO61" s="10">
        <f t="shared" si="41"/>
        <v>151</v>
      </c>
      <c r="AP61" s="10">
        <f t="shared" si="41"/>
        <v>142.33000000000001</v>
      </c>
      <c r="AQ61" s="10">
        <f t="shared" si="41"/>
        <v>85.31</v>
      </c>
      <c r="AR61" s="10">
        <f t="shared" si="41"/>
        <v>60.69</v>
      </c>
      <c r="AS61" s="10">
        <f t="shared" si="41"/>
        <v>43.92</v>
      </c>
      <c r="AT61" s="10">
        <f t="shared" si="41"/>
        <v>52.36</v>
      </c>
      <c r="AU61" s="10">
        <f t="shared" si="41"/>
        <v>72.37</v>
      </c>
      <c r="AV61" s="10">
        <f t="shared" si="41"/>
        <v>98.53</v>
      </c>
      <c r="AW61" s="10">
        <f t="shared" si="41"/>
        <v>139.29</v>
      </c>
      <c r="AX61" s="10">
        <f t="shared" si="41"/>
        <v>133.84</v>
      </c>
      <c r="AY61" s="10">
        <f t="shared" si="41"/>
        <v>144.33000000000001</v>
      </c>
      <c r="AZ61" s="10">
        <f t="shared" si="41"/>
        <v>158.57</v>
      </c>
      <c r="BA61" s="10">
        <f t="shared" si="41"/>
        <v>151</v>
      </c>
      <c r="BB61" s="10">
        <f t="shared" si="41"/>
        <v>142.33000000000001</v>
      </c>
      <c r="BC61" s="10">
        <f t="shared" si="41"/>
        <v>85.31</v>
      </c>
      <c r="BD61" s="10">
        <f t="shared" si="41"/>
        <v>60.69</v>
      </c>
      <c r="BE61" s="10">
        <f t="shared" si="41"/>
        <v>43.92</v>
      </c>
      <c r="BF61" s="10">
        <f t="shared" si="41"/>
        <v>52.36</v>
      </c>
      <c r="BG61" s="10">
        <f t="shared" si="41"/>
        <v>72.37</v>
      </c>
      <c r="BH61" s="10">
        <f t="shared" si="41"/>
        <v>98.53</v>
      </c>
      <c r="BI61" s="10">
        <f t="shared" si="41"/>
        <v>139.29</v>
      </c>
      <c r="BJ61" s="10">
        <f t="shared" si="41"/>
        <v>133.84</v>
      </c>
    </row>
    <row r="62" spans="2:62" x14ac:dyDescent="0.2">
      <c r="B62" t="s">
        <v>20</v>
      </c>
      <c r="C62" t="s">
        <v>21</v>
      </c>
      <c r="D62" s="10">
        <f t="shared" ref="D62:AI62" si="42">D60*D61</f>
        <v>0</v>
      </c>
      <c r="E62" s="10">
        <f t="shared" si="42"/>
        <v>0</v>
      </c>
      <c r="F62" s="10">
        <f t="shared" si="42"/>
        <v>0</v>
      </c>
      <c r="G62" s="10">
        <f t="shared" si="42"/>
        <v>0</v>
      </c>
      <c r="H62" s="10">
        <f t="shared" si="42"/>
        <v>0</v>
      </c>
      <c r="I62" s="10">
        <f t="shared" si="42"/>
        <v>0</v>
      </c>
      <c r="J62" s="10">
        <f t="shared" si="42"/>
        <v>0</v>
      </c>
      <c r="K62" s="10">
        <f t="shared" si="42"/>
        <v>0</v>
      </c>
      <c r="L62" s="10">
        <f t="shared" si="42"/>
        <v>0</v>
      </c>
      <c r="M62" s="10">
        <f t="shared" si="42"/>
        <v>0</v>
      </c>
      <c r="N62" s="10">
        <f t="shared" si="42"/>
        <v>0</v>
      </c>
      <c r="O62" s="10">
        <f t="shared" si="42"/>
        <v>0</v>
      </c>
      <c r="P62" s="10">
        <f t="shared" si="42"/>
        <v>362.80816000000004</v>
      </c>
      <c r="Q62" s="10">
        <f t="shared" si="42"/>
        <v>360.35481012658232</v>
      </c>
      <c r="R62" s="10">
        <f t="shared" si="42"/>
        <v>364.23734029850749</v>
      </c>
      <c r="S62" s="10">
        <f t="shared" si="42"/>
        <v>218.30872525510205</v>
      </c>
      <c r="T62" s="10">
        <f t="shared" si="42"/>
        <v>161.51826042857144</v>
      </c>
      <c r="U62" s="10">
        <f t="shared" si="42"/>
        <v>121.5626508146939</v>
      </c>
      <c r="V62" s="10">
        <f t="shared" si="42"/>
        <v>150.7199729627429</v>
      </c>
      <c r="W62" s="10">
        <f t="shared" si="42"/>
        <v>216.65218909561216</v>
      </c>
      <c r="X62" s="10">
        <f t="shared" si="42"/>
        <v>306.76536961799491</v>
      </c>
      <c r="Y62" s="10">
        <f t="shared" si="42"/>
        <v>451.01514531060729</v>
      </c>
      <c r="Z62" s="10">
        <f t="shared" si="42"/>
        <v>450.70300617636985</v>
      </c>
      <c r="AA62" s="10">
        <f t="shared" si="42"/>
        <v>505.46894408766349</v>
      </c>
      <c r="AB62" s="10">
        <f t="shared" si="42"/>
        <v>557.5612783609555</v>
      </c>
      <c r="AC62" s="10">
        <f t="shared" si="42"/>
        <v>533.06754143049955</v>
      </c>
      <c r="AD62" s="10">
        <f t="shared" si="42"/>
        <v>504.47012704960406</v>
      </c>
      <c r="AE62" s="10">
        <f t="shared" si="42"/>
        <v>303.57965239061423</v>
      </c>
      <c r="AF62" s="10">
        <f t="shared" si="42"/>
        <v>216.83209588560217</v>
      </c>
      <c r="AG62" s="10">
        <f t="shared" si="42"/>
        <v>157.54422003461576</v>
      </c>
      <c r="AH62" s="10">
        <f t="shared" si="42"/>
        <v>188.57038757870063</v>
      </c>
      <c r="AI62" s="10">
        <f t="shared" si="42"/>
        <v>261.67735494398107</v>
      </c>
      <c r="AJ62" s="10">
        <f t="shared" ref="AJ62:BJ62" si="43">AJ60*AJ61</f>
        <v>357.69244247286133</v>
      </c>
      <c r="AK62" s="10">
        <f t="shared" si="43"/>
        <v>507.68570215460295</v>
      </c>
      <c r="AL62" s="10">
        <f t="shared" si="43"/>
        <v>489.77276899904916</v>
      </c>
      <c r="AM62" s="10">
        <f t="shared" si="43"/>
        <v>530.2724100764442</v>
      </c>
      <c r="AN62" s="10">
        <f t="shared" si="43"/>
        <v>584.92092600349918</v>
      </c>
      <c r="AO62" s="10">
        <f t="shared" si="43"/>
        <v>559.22527631856281</v>
      </c>
      <c r="AP62" s="10">
        <f t="shared" si="43"/>
        <v>529.22458087903794</v>
      </c>
      <c r="AQ62" s="10">
        <f t="shared" si="43"/>
        <v>318.47636893676594</v>
      </c>
      <c r="AR62" s="10">
        <f t="shared" si="43"/>
        <v>227.47209183091564</v>
      </c>
      <c r="AS62" s="10">
        <f t="shared" si="43"/>
        <v>165.27494760762352</v>
      </c>
      <c r="AT62" s="10">
        <f t="shared" si="43"/>
        <v>197.82357563210627</v>
      </c>
      <c r="AU62" s="10">
        <f t="shared" si="43"/>
        <v>274.51791705824127</v>
      </c>
      <c r="AV62" s="10">
        <f t="shared" si="43"/>
        <v>375.24448485863621</v>
      </c>
      <c r="AW62" s="10">
        <f t="shared" si="43"/>
        <v>532.59794492178298</v>
      </c>
      <c r="AX62" s="10">
        <f t="shared" si="43"/>
        <v>513.80602041872908</v>
      </c>
      <c r="AY62" s="10">
        <f t="shared" si="43"/>
        <v>556.29298728887704</v>
      </c>
      <c r="AZ62" s="10">
        <f t="shared" si="43"/>
        <v>613.6231172339418</v>
      </c>
      <c r="BA62" s="10">
        <f t="shared" si="43"/>
        <v>586.66657668622372</v>
      </c>
      <c r="BB62" s="10">
        <f t="shared" si="43"/>
        <v>555.19374089529299</v>
      </c>
      <c r="BC62" s="10">
        <f t="shared" si="43"/>
        <v>334.10407045542433</v>
      </c>
      <c r="BD62" s="10">
        <f t="shared" si="43"/>
        <v>238.63419458543501</v>
      </c>
      <c r="BE62" s="10">
        <f t="shared" si="43"/>
        <v>173.38502358703374</v>
      </c>
      <c r="BF62" s="10">
        <f t="shared" si="43"/>
        <v>207.53081954365103</v>
      </c>
      <c r="BG62" s="10">
        <f t="shared" si="43"/>
        <v>287.98856822031172</v>
      </c>
      <c r="BH62" s="10">
        <f t="shared" si="43"/>
        <v>393.65780960694076</v>
      </c>
      <c r="BI62" s="10">
        <f t="shared" si="43"/>
        <v>558.73263661170586</v>
      </c>
      <c r="BJ62" s="10">
        <f t="shared" si="43"/>
        <v>539.01858847330857</v>
      </c>
    </row>
    <row r="63" spans="2:62" x14ac:dyDescent="0.2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</row>
    <row r="64" spans="2:62" x14ac:dyDescent="0.2">
      <c r="B64" t="s">
        <v>22</v>
      </c>
      <c r="C64" t="s">
        <v>21</v>
      </c>
      <c r="D64" s="10">
        <f t="shared" ref="D64:AI64" si="44">D62*D58</f>
        <v>0</v>
      </c>
      <c r="E64" s="10">
        <f t="shared" si="44"/>
        <v>0</v>
      </c>
      <c r="F64" s="10">
        <f t="shared" si="44"/>
        <v>0</v>
      </c>
      <c r="G64" s="10">
        <f t="shared" si="44"/>
        <v>0</v>
      </c>
      <c r="H64" s="10">
        <f t="shared" si="44"/>
        <v>0</v>
      </c>
      <c r="I64" s="10">
        <f t="shared" si="44"/>
        <v>0</v>
      </c>
      <c r="J64" s="10">
        <f t="shared" si="44"/>
        <v>0</v>
      </c>
      <c r="K64" s="10">
        <f t="shared" si="44"/>
        <v>0</v>
      </c>
      <c r="L64" s="10">
        <f t="shared" si="44"/>
        <v>0</v>
      </c>
      <c r="M64" s="10">
        <f t="shared" si="44"/>
        <v>0</v>
      </c>
      <c r="N64" s="10">
        <f t="shared" si="44"/>
        <v>0</v>
      </c>
      <c r="O64" s="10">
        <f t="shared" si="44"/>
        <v>0</v>
      </c>
      <c r="P64" s="10">
        <f t="shared" si="44"/>
        <v>205.71222672000002</v>
      </c>
      <c r="Q64" s="10">
        <f t="shared" si="44"/>
        <v>204.32117734177217</v>
      </c>
      <c r="R64" s="10">
        <f t="shared" si="44"/>
        <v>206.52257194925372</v>
      </c>
      <c r="S64" s="10">
        <f t="shared" si="44"/>
        <v>123.78104721964284</v>
      </c>
      <c r="T64" s="10">
        <f t="shared" si="44"/>
        <v>91.580853662999999</v>
      </c>
      <c r="U64" s="10">
        <f t="shared" si="44"/>
        <v>68.926023011931434</v>
      </c>
      <c r="V64" s="10">
        <f t="shared" si="44"/>
        <v>85.458224669875221</v>
      </c>
      <c r="W64" s="10">
        <f t="shared" si="44"/>
        <v>122.84179121721208</v>
      </c>
      <c r="X64" s="10">
        <f t="shared" si="44"/>
        <v>173.93596457340308</v>
      </c>
      <c r="Y64" s="10">
        <f t="shared" si="44"/>
        <v>255.72558739111432</v>
      </c>
      <c r="Z64" s="10">
        <f t="shared" si="44"/>
        <v>255.54860450200169</v>
      </c>
      <c r="AA64" s="10">
        <f t="shared" si="44"/>
        <v>286.60089129770518</v>
      </c>
      <c r="AB64" s="10">
        <f t="shared" si="44"/>
        <v>316.13724483066176</v>
      </c>
      <c r="AC64" s="10">
        <f t="shared" si="44"/>
        <v>302.24929599109322</v>
      </c>
      <c r="AD64" s="10">
        <f t="shared" si="44"/>
        <v>286.03456203712545</v>
      </c>
      <c r="AE64" s="10">
        <f t="shared" si="44"/>
        <v>172.12966290547826</v>
      </c>
      <c r="AF64" s="10">
        <f t="shared" si="44"/>
        <v>122.94379836713642</v>
      </c>
      <c r="AG64" s="10">
        <f t="shared" si="44"/>
        <v>89.327572759627131</v>
      </c>
      <c r="AH64" s="10">
        <f t="shared" si="44"/>
        <v>106.91940975712325</v>
      </c>
      <c r="AI64" s="10">
        <f t="shared" si="44"/>
        <v>148.37106025323726</v>
      </c>
      <c r="AJ64" s="10">
        <f t="shared" ref="AJ64:BJ64" si="45">AJ62*AJ58</f>
        <v>202.81161488211237</v>
      </c>
      <c r="AK64" s="10">
        <f t="shared" si="45"/>
        <v>287.85779312165982</v>
      </c>
      <c r="AL64" s="10">
        <f t="shared" si="45"/>
        <v>277.70116002246084</v>
      </c>
      <c r="AM64" s="10">
        <f t="shared" si="45"/>
        <v>300.66445651334385</v>
      </c>
      <c r="AN64" s="10">
        <f t="shared" si="45"/>
        <v>331.65016504398398</v>
      </c>
      <c r="AO64" s="10">
        <f t="shared" si="45"/>
        <v>317.08073167262506</v>
      </c>
      <c r="AP64" s="10">
        <f t="shared" si="45"/>
        <v>300.07033735841446</v>
      </c>
      <c r="AQ64" s="10">
        <f t="shared" si="45"/>
        <v>180.57610118714626</v>
      </c>
      <c r="AR64" s="10">
        <f t="shared" si="45"/>
        <v>128.97667606812917</v>
      </c>
      <c r="AS64" s="10">
        <f t="shared" si="45"/>
        <v>93.710895293522526</v>
      </c>
      <c r="AT64" s="10">
        <f t="shared" si="45"/>
        <v>112.16596738340425</v>
      </c>
      <c r="AU64" s="10">
        <f t="shared" si="45"/>
        <v>155.65165897202277</v>
      </c>
      <c r="AV64" s="10">
        <f t="shared" si="45"/>
        <v>212.76362291484671</v>
      </c>
      <c r="AW64" s="10">
        <f t="shared" si="45"/>
        <v>301.98303477065093</v>
      </c>
      <c r="AX64" s="10">
        <f t="shared" si="45"/>
        <v>291.32801357741937</v>
      </c>
      <c r="AY64" s="10">
        <f t="shared" si="45"/>
        <v>315.41812379279327</v>
      </c>
      <c r="AZ64" s="10">
        <f t="shared" si="45"/>
        <v>347.92430747164497</v>
      </c>
      <c r="BA64" s="10">
        <f t="shared" si="45"/>
        <v>332.63994898108882</v>
      </c>
      <c r="BB64" s="10">
        <f t="shared" si="45"/>
        <v>314.79485108763112</v>
      </c>
      <c r="BC64" s="10">
        <f t="shared" si="45"/>
        <v>189.43700794822558</v>
      </c>
      <c r="BD64" s="10">
        <f t="shared" si="45"/>
        <v>135.30558832994163</v>
      </c>
      <c r="BE64" s="10">
        <f t="shared" si="45"/>
        <v>98.309308373848125</v>
      </c>
      <c r="BF64" s="10">
        <f t="shared" si="45"/>
        <v>117.66997468125012</v>
      </c>
      <c r="BG64" s="10">
        <f t="shared" si="45"/>
        <v>163.28951818091673</v>
      </c>
      <c r="BH64" s="10">
        <f t="shared" si="45"/>
        <v>223.20397804713539</v>
      </c>
      <c r="BI64" s="10">
        <f t="shared" si="45"/>
        <v>316.80140495883717</v>
      </c>
      <c r="BJ64" s="10">
        <f t="shared" si="45"/>
        <v>305.62353966436592</v>
      </c>
    </row>
    <row r="65" spans="2:62" x14ac:dyDescent="0.2">
      <c r="B65" t="s">
        <v>23</v>
      </c>
      <c r="C65" t="s">
        <v>18</v>
      </c>
      <c r="D65" s="10">
        <f t="shared" ref="D65:AI65" si="46">D62-D64</f>
        <v>0</v>
      </c>
      <c r="E65" s="10">
        <f t="shared" si="46"/>
        <v>0</v>
      </c>
      <c r="F65" s="10">
        <f t="shared" si="46"/>
        <v>0</v>
      </c>
      <c r="G65" s="10">
        <f t="shared" si="46"/>
        <v>0</v>
      </c>
      <c r="H65" s="10">
        <f t="shared" si="46"/>
        <v>0</v>
      </c>
      <c r="I65" s="10">
        <f t="shared" si="46"/>
        <v>0</v>
      </c>
      <c r="J65" s="10">
        <f t="shared" si="46"/>
        <v>0</v>
      </c>
      <c r="K65" s="10">
        <f t="shared" si="46"/>
        <v>0</v>
      </c>
      <c r="L65" s="10">
        <f t="shared" si="46"/>
        <v>0</v>
      </c>
      <c r="M65" s="10">
        <f t="shared" si="46"/>
        <v>0</v>
      </c>
      <c r="N65" s="10">
        <f t="shared" si="46"/>
        <v>0</v>
      </c>
      <c r="O65" s="10">
        <f t="shared" si="46"/>
        <v>0</v>
      </c>
      <c r="P65" s="10">
        <f t="shared" si="46"/>
        <v>157.09593328000003</v>
      </c>
      <c r="Q65" s="10">
        <f t="shared" si="46"/>
        <v>156.03363278481015</v>
      </c>
      <c r="R65" s="10">
        <f t="shared" si="46"/>
        <v>157.71476834925377</v>
      </c>
      <c r="S65" s="10">
        <f t="shared" si="46"/>
        <v>94.527678035459203</v>
      </c>
      <c r="T65" s="10">
        <f t="shared" si="46"/>
        <v>69.937406765571438</v>
      </c>
      <c r="U65" s="10">
        <f t="shared" si="46"/>
        <v>52.636627802762462</v>
      </c>
      <c r="V65" s="10">
        <f t="shared" si="46"/>
        <v>65.261748292867679</v>
      </c>
      <c r="W65" s="10">
        <f t="shared" si="46"/>
        <v>93.810397878400082</v>
      </c>
      <c r="X65" s="10">
        <f t="shared" si="46"/>
        <v>132.82940504459182</v>
      </c>
      <c r="Y65" s="10">
        <f t="shared" si="46"/>
        <v>195.28955791949298</v>
      </c>
      <c r="Z65" s="10">
        <f t="shared" si="46"/>
        <v>195.15440167436816</v>
      </c>
      <c r="AA65" s="10">
        <f t="shared" si="46"/>
        <v>218.86805278995831</v>
      </c>
      <c r="AB65" s="10">
        <f t="shared" si="46"/>
        <v>241.42403353029374</v>
      </c>
      <c r="AC65" s="10">
        <f t="shared" si="46"/>
        <v>230.81824543940633</v>
      </c>
      <c r="AD65" s="10">
        <f t="shared" si="46"/>
        <v>218.43556501247861</v>
      </c>
      <c r="AE65" s="10">
        <f t="shared" si="46"/>
        <v>131.44998948513597</v>
      </c>
      <c r="AF65" s="10">
        <f t="shared" si="46"/>
        <v>93.888297518465748</v>
      </c>
      <c r="AG65" s="10">
        <f t="shared" si="46"/>
        <v>68.216647274988631</v>
      </c>
      <c r="AH65" s="10">
        <f t="shared" si="46"/>
        <v>81.650977821577385</v>
      </c>
      <c r="AI65" s="10">
        <f t="shared" si="46"/>
        <v>113.30629469074381</v>
      </c>
      <c r="AJ65" s="10">
        <f t="shared" ref="AJ65:BJ65" si="47">AJ62-AJ64</f>
        <v>154.88082759074896</v>
      </c>
      <c r="AK65" s="10">
        <f t="shared" si="47"/>
        <v>219.82790903294313</v>
      </c>
      <c r="AL65" s="10">
        <f t="shared" si="47"/>
        <v>212.07160897658832</v>
      </c>
      <c r="AM65" s="10">
        <f t="shared" si="47"/>
        <v>229.60795356310035</v>
      </c>
      <c r="AN65" s="10">
        <f t="shared" si="47"/>
        <v>253.2707609595152</v>
      </c>
      <c r="AO65" s="10">
        <f t="shared" si="47"/>
        <v>242.14454464593774</v>
      </c>
      <c r="AP65" s="10">
        <f t="shared" si="47"/>
        <v>229.15424352062348</v>
      </c>
      <c r="AQ65" s="10">
        <f t="shared" si="47"/>
        <v>137.90026774961967</v>
      </c>
      <c r="AR65" s="10">
        <f t="shared" si="47"/>
        <v>98.495415762786479</v>
      </c>
      <c r="AS65" s="10">
        <f t="shared" si="47"/>
        <v>71.564052314100991</v>
      </c>
      <c r="AT65" s="10">
        <f t="shared" si="47"/>
        <v>85.657608248702019</v>
      </c>
      <c r="AU65" s="10">
        <f t="shared" si="47"/>
        <v>118.86625808621849</v>
      </c>
      <c r="AV65" s="10">
        <f t="shared" si="47"/>
        <v>162.48086194378951</v>
      </c>
      <c r="AW65" s="10">
        <f t="shared" si="47"/>
        <v>230.61491015113205</v>
      </c>
      <c r="AX65" s="10">
        <f t="shared" si="47"/>
        <v>222.47800684130971</v>
      </c>
      <c r="AY65" s="10">
        <f t="shared" si="47"/>
        <v>240.87486349608378</v>
      </c>
      <c r="AZ65" s="10">
        <f t="shared" si="47"/>
        <v>265.69880976229683</v>
      </c>
      <c r="BA65" s="10">
        <f t="shared" si="47"/>
        <v>254.0266277051349</v>
      </c>
      <c r="BB65" s="10">
        <f t="shared" si="47"/>
        <v>240.39888980766187</v>
      </c>
      <c r="BC65" s="10">
        <f t="shared" si="47"/>
        <v>144.66706250719875</v>
      </c>
      <c r="BD65" s="10">
        <f t="shared" si="47"/>
        <v>103.32860625549338</v>
      </c>
      <c r="BE65" s="10">
        <f t="shared" si="47"/>
        <v>75.075715213185617</v>
      </c>
      <c r="BF65" s="10">
        <f t="shared" si="47"/>
        <v>89.86084486240091</v>
      </c>
      <c r="BG65" s="10">
        <f t="shared" si="47"/>
        <v>124.69905003939499</v>
      </c>
      <c r="BH65" s="10">
        <f t="shared" si="47"/>
        <v>170.45383155980537</v>
      </c>
      <c r="BI65" s="10">
        <f t="shared" si="47"/>
        <v>241.93123165286869</v>
      </c>
      <c r="BJ65" s="10">
        <f t="shared" si="47"/>
        <v>233.39504880894265</v>
      </c>
    </row>
    <row r="66" spans="2:62" x14ac:dyDescent="0.2">
      <c r="H66" s="11"/>
    </row>
    <row r="67" spans="2:62" x14ac:dyDescent="0.2">
      <c r="B67" t="s">
        <v>24</v>
      </c>
      <c r="C67" t="s">
        <v>18</v>
      </c>
      <c r="D67" s="8">
        <f t="shared" ref="D67:AI67" si="48">D65*D57</f>
        <v>0</v>
      </c>
      <c r="E67" s="8">
        <f t="shared" si="48"/>
        <v>0</v>
      </c>
      <c r="F67" s="8">
        <f t="shared" si="48"/>
        <v>0</v>
      </c>
      <c r="G67" s="8">
        <f t="shared" si="48"/>
        <v>0</v>
      </c>
      <c r="H67" s="8">
        <f t="shared" si="48"/>
        <v>0</v>
      </c>
      <c r="I67" s="8">
        <f t="shared" si="48"/>
        <v>0</v>
      </c>
      <c r="J67" s="8">
        <f t="shared" si="48"/>
        <v>0</v>
      </c>
      <c r="K67" s="8">
        <f t="shared" si="48"/>
        <v>0</v>
      </c>
      <c r="L67" s="8">
        <f t="shared" si="48"/>
        <v>0</v>
      </c>
      <c r="M67" s="8">
        <f t="shared" si="48"/>
        <v>0</v>
      </c>
      <c r="N67" s="8">
        <f t="shared" si="48"/>
        <v>0</v>
      </c>
      <c r="O67" s="8">
        <f t="shared" si="48"/>
        <v>0</v>
      </c>
      <c r="P67" s="8">
        <f t="shared" si="48"/>
        <v>3927.3983320000007</v>
      </c>
      <c r="Q67" s="8">
        <f t="shared" si="48"/>
        <v>12326.656990000001</v>
      </c>
      <c r="R67" s="8">
        <f t="shared" si="48"/>
        <v>21133.778958800005</v>
      </c>
      <c r="S67" s="8">
        <f t="shared" si="48"/>
        <v>18527.424894950003</v>
      </c>
      <c r="T67" s="8">
        <f t="shared" si="48"/>
        <v>19302.724267297715</v>
      </c>
      <c r="U67" s="8">
        <f t="shared" si="48"/>
        <v>18738.639497783435</v>
      </c>
      <c r="V67" s="8">
        <f t="shared" si="48"/>
        <v>28454.122255690309</v>
      </c>
      <c r="W67" s="8">
        <f t="shared" si="48"/>
        <v>48406.165305254443</v>
      </c>
      <c r="X67" s="8">
        <f t="shared" si="48"/>
        <v>79166.325406576725</v>
      </c>
      <c r="Y67" s="8">
        <f t="shared" si="48"/>
        <v>132015.74115357726</v>
      </c>
      <c r="Z67" s="8">
        <f t="shared" si="48"/>
        <v>147536.72766582234</v>
      </c>
      <c r="AA67" s="8">
        <f t="shared" si="48"/>
        <v>182973.69213240515</v>
      </c>
      <c r="AB67" s="8">
        <f t="shared" si="48"/>
        <v>201830.49203132556</v>
      </c>
      <c r="AC67" s="8">
        <f t="shared" si="48"/>
        <v>192964.0531873437</v>
      </c>
      <c r="AD67" s="8">
        <f t="shared" si="48"/>
        <v>182612.1323504321</v>
      </c>
      <c r="AE67" s="8">
        <f t="shared" si="48"/>
        <v>109892.19120957368</v>
      </c>
      <c r="AF67" s="8">
        <f t="shared" si="48"/>
        <v>78490.616725437372</v>
      </c>
      <c r="AG67" s="8">
        <f t="shared" si="48"/>
        <v>57029.117121890493</v>
      </c>
      <c r="AH67" s="8">
        <f t="shared" si="48"/>
        <v>68260.217458838699</v>
      </c>
      <c r="AI67" s="8">
        <f t="shared" si="48"/>
        <v>94724.062361461823</v>
      </c>
      <c r="AJ67" s="8">
        <f t="shared" ref="AJ67:BJ67" si="49">AJ65*AJ57</f>
        <v>129480.37186586614</v>
      </c>
      <c r="AK67" s="8">
        <f t="shared" si="49"/>
        <v>183776.13195154045</v>
      </c>
      <c r="AL67" s="8">
        <f t="shared" si="49"/>
        <v>177291.86510442785</v>
      </c>
      <c r="AM67" s="8">
        <f t="shared" si="49"/>
        <v>191952.2491787519</v>
      </c>
      <c r="AN67" s="8">
        <f t="shared" si="49"/>
        <v>211734.3561621547</v>
      </c>
      <c r="AO67" s="8">
        <f t="shared" si="49"/>
        <v>202432.83932400396</v>
      </c>
      <c r="AP67" s="8">
        <f t="shared" si="49"/>
        <v>191572.94758324124</v>
      </c>
      <c r="AQ67" s="8">
        <f t="shared" si="49"/>
        <v>115284.62383868205</v>
      </c>
      <c r="AR67" s="8">
        <f t="shared" si="49"/>
        <v>82342.167577689499</v>
      </c>
      <c r="AS67" s="8">
        <f t="shared" si="49"/>
        <v>59827.547734588428</v>
      </c>
      <c r="AT67" s="8">
        <f t="shared" si="49"/>
        <v>71609.760495914888</v>
      </c>
      <c r="AU67" s="8">
        <f t="shared" si="49"/>
        <v>99372.191760078655</v>
      </c>
      <c r="AV67" s="8">
        <f t="shared" si="49"/>
        <v>135834.00058500803</v>
      </c>
      <c r="AW67" s="8">
        <f t="shared" si="49"/>
        <v>192794.0648863464</v>
      </c>
      <c r="AX67" s="8">
        <f t="shared" si="49"/>
        <v>185991.61371933491</v>
      </c>
      <c r="AY67" s="8">
        <f t="shared" si="49"/>
        <v>201371.38588272603</v>
      </c>
      <c r="AZ67" s="8">
        <f t="shared" si="49"/>
        <v>222124.20496128016</v>
      </c>
      <c r="BA67" s="8">
        <f t="shared" si="49"/>
        <v>212366.26076149277</v>
      </c>
      <c r="BB67" s="8">
        <f t="shared" si="49"/>
        <v>200973.47187920532</v>
      </c>
      <c r="BC67" s="8">
        <f t="shared" si="49"/>
        <v>120941.66425601815</v>
      </c>
      <c r="BD67" s="8">
        <f t="shared" si="49"/>
        <v>86382.714829592471</v>
      </c>
      <c r="BE67" s="8">
        <f t="shared" si="49"/>
        <v>62763.297918223179</v>
      </c>
      <c r="BF67" s="8">
        <f t="shared" si="49"/>
        <v>75123.666304967162</v>
      </c>
      <c r="BG67" s="8">
        <f t="shared" si="49"/>
        <v>104248.40583293421</v>
      </c>
      <c r="BH67" s="8">
        <f t="shared" si="49"/>
        <v>142499.40318399729</v>
      </c>
      <c r="BI67" s="8">
        <f t="shared" si="49"/>
        <v>202254.50966179822</v>
      </c>
      <c r="BJ67" s="8">
        <f t="shared" si="49"/>
        <v>195118.26080427604</v>
      </c>
    </row>
    <row r="68" spans="2:62" x14ac:dyDescent="0.2">
      <c r="B68" t="s">
        <v>25</v>
      </c>
      <c r="C68" t="s">
        <v>18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43">
        <v>13.531000000000001</v>
      </c>
      <c r="Q68" s="43">
        <v>1874.4839999999999</v>
      </c>
      <c r="R68" s="43">
        <v>5572.9269999999997</v>
      </c>
      <c r="S68" s="43">
        <v>4443.125</v>
      </c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</row>
    <row r="69" spans="2:62" x14ac:dyDescent="0.2">
      <c r="B69" t="s">
        <v>26</v>
      </c>
      <c r="C69" t="s">
        <v>18</v>
      </c>
      <c r="D69" s="9">
        <f t="shared" ref="D69:AI69" si="50">D64*D57</f>
        <v>0</v>
      </c>
      <c r="E69" s="9">
        <f t="shared" si="50"/>
        <v>0</v>
      </c>
      <c r="F69" s="9">
        <f t="shared" si="50"/>
        <v>0</v>
      </c>
      <c r="G69" s="9">
        <f t="shared" si="50"/>
        <v>0</v>
      </c>
      <c r="H69" s="9">
        <f t="shared" si="50"/>
        <v>0</v>
      </c>
      <c r="I69" s="9">
        <f t="shared" si="50"/>
        <v>0</v>
      </c>
      <c r="J69" s="9">
        <f t="shared" si="50"/>
        <v>0</v>
      </c>
      <c r="K69" s="9">
        <f t="shared" si="50"/>
        <v>0</v>
      </c>
      <c r="L69" s="9">
        <f t="shared" si="50"/>
        <v>0</v>
      </c>
      <c r="M69" s="9">
        <f t="shared" si="50"/>
        <v>0</v>
      </c>
      <c r="N69" s="9">
        <f t="shared" si="50"/>
        <v>0</v>
      </c>
      <c r="O69" s="9">
        <f t="shared" si="50"/>
        <v>0</v>
      </c>
      <c r="P69" s="9">
        <f t="shared" si="50"/>
        <v>5142.8056680000009</v>
      </c>
      <c r="Q69" s="9">
        <f t="shared" si="50"/>
        <v>16141.373010000001</v>
      </c>
      <c r="R69" s="9">
        <f t="shared" si="50"/>
        <v>27674.024641199998</v>
      </c>
      <c r="S69" s="9">
        <f t="shared" si="50"/>
        <v>24261.085255049999</v>
      </c>
      <c r="T69" s="9">
        <f t="shared" si="50"/>
        <v>25276.315610988</v>
      </c>
      <c r="U69" s="9">
        <f t="shared" si="50"/>
        <v>24537.66419224759</v>
      </c>
      <c r="V69" s="9">
        <f t="shared" si="50"/>
        <v>37259.7859560656</v>
      </c>
      <c r="W69" s="9">
        <f t="shared" si="50"/>
        <v>63386.36426808143</v>
      </c>
      <c r="X69" s="9">
        <f t="shared" si="50"/>
        <v>103665.83488574823</v>
      </c>
      <c r="Y69" s="9">
        <f t="shared" si="50"/>
        <v>172870.49707639328</v>
      </c>
      <c r="Z69" s="9">
        <f t="shared" si="50"/>
        <v>193194.74500351329</v>
      </c>
      <c r="AA69" s="9">
        <f t="shared" si="50"/>
        <v>239598.34512488154</v>
      </c>
      <c r="AB69" s="9">
        <f t="shared" si="50"/>
        <v>264290.73667843326</v>
      </c>
      <c r="AC69" s="9">
        <f t="shared" si="50"/>
        <v>252680.41144855393</v>
      </c>
      <c r="AD69" s="9">
        <f t="shared" si="50"/>
        <v>239124.89386303688</v>
      </c>
      <c r="AE69" s="9">
        <f t="shared" si="50"/>
        <v>143900.39818897983</v>
      </c>
      <c r="AF69" s="9">
        <f t="shared" si="50"/>
        <v>102781.01543492606</v>
      </c>
      <c r="AG69" s="9">
        <f t="shared" si="50"/>
        <v>74677.850827048285</v>
      </c>
      <c r="AH69" s="9">
        <f t="shared" si="50"/>
        <v>89384.626556955031</v>
      </c>
      <c r="AI69" s="9">
        <f t="shared" si="50"/>
        <v>124038.20637170634</v>
      </c>
      <c r="AJ69" s="9">
        <f t="shared" ref="AJ69:BJ69" si="51">AJ64*AJ57</f>
        <v>169550.51004144593</v>
      </c>
      <c r="AK69" s="9">
        <f t="shared" si="51"/>
        <v>240649.11504970762</v>
      </c>
      <c r="AL69" s="9">
        <f t="shared" si="51"/>
        <v>232158.16977877726</v>
      </c>
      <c r="AM69" s="9">
        <f t="shared" si="51"/>
        <v>251355.48564515545</v>
      </c>
      <c r="AN69" s="9">
        <f t="shared" si="51"/>
        <v>277259.5379767706</v>
      </c>
      <c r="AO69" s="9">
        <f t="shared" si="51"/>
        <v>265079.49167831457</v>
      </c>
      <c r="AP69" s="9">
        <f t="shared" si="51"/>
        <v>250858.80203163449</v>
      </c>
      <c r="AQ69" s="9">
        <f t="shared" si="51"/>
        <v>150961.62059245427</v>
      </c>
      <c r="AR69" s="9">
        <f t="shared" si="51"/>
        <v>107824.50119295598</v>
      </c>
      <c r="AS69" s="9">
        <f t="shared" si="51"/>
        <v>78342.308465384835</v>
      </c>
      <c r="AT69" s="9">
        <f t="shared" si="51"/>
        <v>93770.748732525957</v>
      </c>
      <c r="AU69" s="9">
        <f t="shared" si="51"/>
        <v>130124.78690061104</v>
      </c>
      <c r="AV69" s="9">
        <f t="shared" si="51"/>
        <v>177870.38875681185</v>
      </c>
      <c r="AW69" s="9">
        <f t="shared" si="51"/>
        <v>252457.81706826418</v>
      </c>
      <c r="AX69" s="9">
        <f t="shared" si="51"/>
        <v>243550.21935072259</v>
      </c>
      <c r="AY69" s="9">
        <f t="shared" si="51"/>
        <v>263689.55149077519</v>
      </c>
      <c r="AZ69" s="9">
        <f t="shared" si="51"/>
        <v>290864.72104629519</v>
      </c>
      <c r="BA69" s="9">
        <f t="shared" si="51"/>
        <v>278086.99734819023</v>
      </c>
      <c r="BB69" s="9">
        <f t="shared" si="51"/>
        <v>263168.49550925964</v>
      </c>
      <c r="BC69" s="9">
        <f t="shared" si="51"/>
        <v>158369.3386447166</v>
      </c>
      <c r="BD69" s="9">
        <f t="shared" si="51"/>
        <v>113115.4718438312</v>
      </c>
      <c r="BE69" s="9">
        <f t="shared" si="51"/>
        <v>82186.581800537038</v>
      </c>
      <c r="BF69" s="9">
        <f t="shared" si="51"/>
        <v>98372.098833525102</v>
      </c>
      <c r="BG69" s="9">
        <f t="shared" si="51"/>
        <v>136510.03719924638</v>
      </c>
      <c r="BH69" s="9">
        <f t="shared" si="51"/>
        <v>186598.52564740519</v>
      </c>
      <c r="BI69" s="9">
        <f t="shared" si="51"/>
        <v>264845.97454558784</v>
      </c>
      <c r="BJ69" s="9">
        <f t="shared" si="51"/>
        <v>255501.2791594099</v>
      </c>
    </row>
    <row r="70" spans="2:62" ht="15" customHeight="1" x14ac:dyDescent="0.2">
      <c r="H70" s="11"/>
      <c r="J70" s="9">
        <f>SUM(J69:U69)</f>
        <v>123033.2683774856</v>
      </c>
      <c r="V70" s="9">
        <f>SUM(V69:AG69)</f>
        <v>1887430.8787556617</v>
      </c>
    </row>
    <row r="71" spans="2:62" ht="15" customHeight="1" x14ac:dyDescent="0.2">
      <c r="H71" s="11"/>
      <c r="J71" s="9">
        <f>SUM(J67:U67)</f>
        <v>93956.622940831177</v>
      </c>
      <c r="V71" s="9">
        <f>SUM(V67:AG67)</f>
        <v>1441371.3765453293</v>
      </c>
    </row>
    <row r="72" spans="2:62" x14ac:dyDescent="0.2">
      <c r="B72" t="s">
        <v>24</v>
      </c>
      <c r="C72" t="s">
        <v>40</v>
      </c>
      <c r="D72" s="8">
        <f t="shared" ref="D72:AI72" si="52">D67*$D$55</f>
        <v>0</v>
      </c>
      <c r="E72" s="8">
        <f t="shared" si="52"/>
        <v>0</v>
      </c>
      <c r="F72" s="8">
        <f t="shared" si="52"/>
        <v>0</v>
      </c>
      <c r="G72" s="8">
        <f t="shared" si="52"/>
        <v>0</v>
      </c>
      <c r="H72" s="8">
        <f t="shared" si="52"/>
        <v>0</v>
      </c>
      <c r="I72" s="8">
        <f t="shared" si="52"/>
        <v>0</v>
      </c>
      <c r="J72" s="8">
        <f t="shared" si="52"/>
        <v>0</v>
      </c>
      <c r="K72" s="8">
        <f t="shared" si="52"/>
        <v>0</v>
      </c>
      <c r="L72" s="8">
        <f t="shared" si="52"/>
        <v>0</v>
      </c>
      <c r="M72" s="8">
        <f t="shared" si="52"/>
        <v>0</v>
      </c>
      <c r="N72" s="8">
        <f t="shared" si="52"/>
        <v>0</v>
      </c>
      <c r="O72" s="8">
        <f t="shared" si="52"/>
        <v>0</v>
      </c>
      <c r="P72" s="8">
        <f t="shared" si="52"/>
        <v>981.84958300000017</v>
      </c>
      <c r="Q72" s="8">
        <f t="shared" si="52"/>
        <v>3081.6642475000003</v>
      </c>
      <c r="R72" s="8">
        <f t="shared" si="52"/>
        <v>5283.4447397000013</v>
      </c>
      <c r="S72" s="8">
        <f t="shared" si="52"/>
        <v>4631.8562237375008</v>
      </c>
      <c r="T72" s="8">
        <f t="shared" si="52"/>
        <v>4825.6810668244289</v>
      </c>
      <c r="U72" s="8">
        <f t="shared" si="52"/>
        <v>4684.6598744458588</v>
      </c>
      <c r="V72" s="8">
        <f t="shared" si="52"/>
        <v>7113.5305639225771</v>
      </c>
      <c r="W72" s="8">
        <f t="shared" si="52"/>
        <v>12101.541326313611</v>
      </c>
      <c r="X72" s="8">
        <f t="shared" si="52"/>
        <v>19791.581351644181</v>
      </c>
      <c r="Y72" s="8">
        <f t="shared" si="52"/>
        <v>33003.935288394314</v>
      </c>
      <c r="Z72" s="8">
        <f t="shared" si="52"/>
        <v>36884.181916455585</v>
      </c>
      <c r="AA72" s="8">
        <f t="shared" si="52"/>
        <v>45743.423033101288</v>
      </c>
      <c r="AB72" s="8">
        <f t="shared" si="52"/>
        <v>50457.623007831389</v>
      </c>
      <c r="AC72" s="8">
        <f t="shared" si="52"/>
        <v>48241.013296835925</v>
      </c>
      <c r="AD72" s="8">
        <f t="shared" si="52"/>
        <v>45653.033087608026</v>
      </c>
      <c r="AE72" s="8">
        <f t="shared" si="52"/>
        <v>27473.047802393419</v>
      </c>
      <c r="AF72" s="8">
        <f t="shared" si="52"/>
        <v>19622.654181359343</v>
      </c>
      <c r="AG72" s="8">
        <f t="shared" si="52"/>
        <v>14257.279280472623</v>
      </c>
      <c r="AH72" s="8">
        <f t="shared" si="52"/>
        <v>17065.054364709675</v>
      </c>
      <c r="AI72" s="8">
        <f t="shared" si="52"/>
        <v>23681.015590365456</v>
      </c>
      <c r="AJ72" s="8">
        <f t="shared" ref="AJ72:BJ72" si="53">AJ67*$D$55</f>
        <v>32370.092966466535</v>
      </c>
      <c r="AK72" s="8">
        <f t="shared" si="53"/>
        <v>45944.032987885112</v>
      </c>
      <c r="AL72" s="8">
        <f t="shared" si="53"/>
        <v>44322.966276106963</v>
      </c>
      <c r="AM72" s="8">
        <f t="shared" si="53"/>
        <v>47988.062294687974</v>
      </c>
      <c r="AN72" s="8">
        <f t="shared" si="53"/>
        <v>52933.589040538674</v>
      </c>
      <c r="AO72" s="8">
        <f t="shared" si="53"/>
        <v>50608.20983100099</v>
      </c>
      <c r="AP72" s="8">
        <f t="shared" si="53"/>
        <v>47893.236895810311</v>
      </c>
      <c r="AQ72" s="8">
        <f t="shared" si="53"/>
        <v>28821.155959670512</v>
      </c>
      <c r="AR72" s="8">
        <f t="shared" si="53"/>
        <v>20585.541894422375</v>
      </c>
      <c r="AS72" s="8">
        <f t="shared" si="53"/>
        <v>14956.886933647107</v>
      </c>
      <c r="AT72" s="8">
        <f t="shared" si="53"/>
        <v>17902.440123978722</v>
      </c>
      <c r="AU72" s="8">
        <f t="shared" si="53"/>
        <v>24843.047940019664</v>
      </c>
      <c r="AV72" s="8">
        <f t="shared" si="53"/>
        <v>33958.500146252009</v>
      </c>
      <c r="AW72" s="8">
        <f t="shared" si="53"/>
        <v>48198.5162215866</v>
      </c>
      <c r="AX72" s="8">
        <f t="shared" si="53"/>
        <v>46497.903429833728</v>
      </c>
      <c r="AY72" s="8">
        <f t="shared" si="53"/>
        <v>50342.846470681507</v>
      </c>
      <c r="AZ72" s="8">
        <f t="shared" si="53"/>
        <v>55531.051240320041</v>
      </c>
      <c r="BA72" s="8">
        <f t="shared" si="53"/>
        <v>53091.565190373192</v>
      </c>
      <c r="BB72" s="8">
        <f t="shared" si="53"/>
        <v>50243.367969801329</v>
      </c>
      <c r="BC72" s="8">
        <f t="shared" si="53"/>
        <v>30235.416064004537</v>
      </c>
      <c r="BD72" s="8">
        <f t="shared" si="53"/>
        <v>21595.678707398118</v>
      </c>
      <c r="BE72" s="8">
        <f t="shared" si="53"/>
        <v>15690.824479555795</v>
      </c>
      <c r="BF72" s="8">
        <f t="shared" si="53"/>
        <v>18780.916576241791</v>
      </c>
      <c r="BG72" s="8">
        <f t="shared" si="53"/>
        <v>26062.101458233552</v>
      </c>
      <c r="BH72" s="8">
        <f t="shared" si="53"/>
        <v>35624.850795999322</v>
      </c>
      <c r="BI72" s="8">
        <f t="shared" si="53"/>
        <v>50563.627415449555</v>
      </c>
      <c r="BJ72" s="8">
        <f t="shared" si="53"/>
        <v>48779.56520106901</v>
      </c>
    </row>
    <row r="73" spans="2:62" x14ac:dyDescent="0.2">
      <c r="B73" t="s">
        <v>25</v>
      </c>
      <c r="C73" t="s">
        <v>40</v>
      </c>
      <c r="D73" s="8">
        <f t="shared" ref="D73:AI73" si="54">D68*$D$55</f>
        <v>0</v>
      </c>
      <c r="E73" s="8">
        <f t="shared" si="54"/>
        <v>0</v>
      </c>
      <c r="F73" s="8">
        <f t="shared" si="54"/>
        <v>0</v>
      </c>
      <c r="G73" s="8">
        <f t="shared" si="54"/>
        <v>0</v>
      </c>
      <c r="H73" s="8">
        <f t="shared" si="54"/>
        <v>0</v>
      </c>
      <c r="I73" s="8">
        <f t="shared" si="54"/>
        <v>0</v>
      </c>
      <c r="J73" s="8">
        <f t="shared" si="54"/>
        <v>0</v>
      </c>
      <c r="K73" s="8">
        <f t="shared" si="54"/>
        <v>0</v>
      </c>
      <c r="L73" s="8">
        <f t="shared" si="54"/>
        <v>0</v>
      </c>
      <c r="M73" s="8">
        <f t="shared" si="54"/>
        <v>0</v>
      </c>
      <c r="N73" s="8">
        <f t="shared" si="54"/>
        <v>0</v>
      </c>
      <c r="O73" s="8">
        <f t="shared" si="54"/>
        <v>0</v>
      </c>
      <c r="P73" s="8">
        <f t="shared" si="54"/>
        <v>3.3827500000000001</v>
      </c>
      <c r="Q73" s="8">
        <f t="shared" si="54"/>
        <v>468.62099999999998</v>
      </c>
      <c r="R73" s="8">
        <f t="shared" si="54"/>
        <v>1393.2317499999999</v>
      </c>
      <c r="S73" s="8">
        <f t="shared" si="54"/>
        <v>1110.78125</v>
      </c>
      <c r="T73" s="8">
        <f t="shared" si="54"/>
        <v>0</v>
      </c>
      <c r="U73" s="8">
        <f t="shared" si="54"/>
        <v>0</v>
      </c>
      <c r="V73" s="8">
        <f t="shared" si="54"/>
        <v>0</v>
      </c>
      <c r="W73" s="8">
        <f t="shared" si="54"/>
        <v>0</v>
      </c>
      <c r="X73" s="8">
        <f t="shared" si="54"/>
        <v>0</v>
      </c>
      <c r="Y73" s="8">
        <f t="shared" si="54"/>
        <v>0</v>
      </c>
      <c r="Z73" s="8">
        <f t="shared" si="54"/>
        <v>0</v>
      </c>
      <c r="AA73" s="8">
        <f t="shared" si="54"/>
        <v>0</v>
      </c>
      <c r="AB73" s="8">
        <f t="shared" si="54"/>
        <v>0</v>
      </c>
      <c r="AC73" s="8">
        <f t="shared" si="54"/>
        <v>0</v>
      </c>
      <c r="AD73" s="8">
        <f t="shared" si="54"/>
        <v>0</v>
      </c>
      <c r="AE73" s="8">
        <f t="shared" si="54"/>
        <v>0</v>
      </c>
      <c r="AF73" s="8">
        <f t="shared" si="54"/>
        <v>0</v>
      </c>
      <c r="AG73" s="8">
        <f t="shared" si="54"/>
        <v>0</v>
      </c>
      <c r="AH73" s="8">
        <f t="shared" si="54"/>
        <v>0</v>
      </c>
      <c r="AI73" s="8">
        <f t="shared" si="54"/>
        <v>0</v>
      </c>
      <c r="AJ73" s="8">
        <f t="shared" ref="AJ73:BJ73" si="55">AJ68*$D$55</f>
        <v>0</v>
      </c>
      <c r="AK73" s="8">
        <f t="shared" si="55"/>
        <v>0</v>
      </c>
      <c r="AL73" s="8">
        <f t="shared" si="55"/>
        <v>0</v>
      </c>
      <c r="AM73" s="8">
        <f t="shared" si="55"/>
        <v>0</v>
      </c>
      <c r="AN73" s="8">
        <f t="shared" si="55"/>
        <v>0</v>
      </c>
      <c r="AO73" s="8">
        <f t="shared" si="55"/>
        <v>0</v>
      </c>
      <c r="AP73" s="8">
        <f t="shared" si="55"/>
        <v>0</v>
      </c>
      <c r="AQ73" s="8">
        <f t="shared" si="55"/>
        <v>0</v>
      </c>
      <c r="AR73" s="8">
        <f t="shared" si="55"/>
        <v>0</v>
      </c>
      <c r="AS73" s="8">
        <f t="shared" si="55"/>
        <v>0</v>
      </c>
      <c r="AT73" s="8">
        <f t="shared" si="55"/>
        <v>0</v>
      </c>
      <c r="AU73" s="8">
        <f t="shared" si="55"/>
        <v>0</v>
      </c>
      <c r="AV73" s="8">
        <f t="shared" si="55"/>
        <v>0</v>
      </c>
      <c r="AW73" s="8">
        <f t="shared" si="55"/>
        <v>0</v>
      </c>
      <c r="AX73" s="8">
        <f t="shared" si="55"/>
        <v>0</v>
      </c>
      <c r="AY73" s="8">
        <f t="shared" si="55"/>
        <v>0</v>
      </c>
      <c r="AZ73" s="8">
        <f t="shared" si="55"/>
        <v>0</v>
      </c>
      <c r="BA73" s="8">
        <f t="shared" si="55"/>
        <v>0</v>
      </c>
      <c r="BB73" s="8">
        <f t="shared" si="55"/>
        <v>0</v>
      </c>
      <c r="BC73" s="8">
        <f t="shared" si="55"/>
        <v>0</v>
      </c>
      <c r="BD73" s="8">
        <f t="shared" si="55"/>
        <v>0</v>
      </c>
      <c r="BE73" s="8">
        <f t="shared" si="55"/>
        <v>0</v>
      </c>
      <c r="BF73" s="8">
        <f t="shared" si="55"/>
        <v>0</v>
      </c>
      <c r="BG73" s="8">
        <f t="shared" si="55"/>
        <v>0</v>
      </c>
      <c r="BH73" s="8">
        <f t="shared" si="55"/>
        <v>0</v>
      </c>
      <c r="BI73" s="8">
        <f t="shared" si="55"/>
        <v>0</v>
      </c>
      <c r="BJ73" s="8">
        <f t="shared" si="55"/>
        <v>0</v>
      </c>
    </row>
    <row r="74" spans="2:62" x14ac:dyDescent="0.2">
      <c r="B74" t="s">
        <v>28</v>
      </c>
      <c r="C74" t="s">
        <v>40</v>
      </c>
      <c r="D74" s="9">
        <f t="shared" ref="D74:AI74" si="56">D72-D73</f>
        <v>0</v>
      </c>
      <c r="E74" s="9">
        <f t="shared" si="56"/>
        <v>0</v>
      </c>
      <c r="F74" s="9">
        <f t="shared" si="56"/>
        <v>0</v>
      </c>
      <c r="G74" s="9">
        <f t="shared" si="56"/>
        <v>0</v>
      </c>
      <c r="H74" s="9">
        <f t="shared" si="56"/>
        <v>0</v>
      </c>
      <c r="I74" s="9">
        <f t="shared" si="56"/>
        <v>0</v>
      </c>
      <c r="J74" s="9">
        <f t="shared" si="56"/>
        <v>0</v>
      </c>
      <c r="K74" s="9">
        <f t="shared" si="56"/>
        <v>0</v>
      </c>
      <c r="L74" s="9">
        <f t="shared" si="56"/>
        <v>0</v>
      </c>
      <c r="M74" s="9">
        <f t="shared" si="56"/>
        <v>0</v>
      </c>
      <c r="N74" s="9">
        <f t="shared" si="56"/>
        <v>0</v>
      </c>
      <c r="O74" s="9">
        <f t="shared" si="56"/>
        <v>0</v>
      </c>
      <c r="P74" s="9">
        <f t="shared" si="56"/>
        <v>978.46683300000018</v>
      </c>
      <c r="Q74" s="9">
        <f t="shared" si="56"/>
        <v>2613.0432475000002</v>
      </c>
      <c r="R74" s="9">
        <f t="shared" si="56"/>
        <v>3890.2129897000013</v>
      </c>
      <c r="S74" s="9">
        <f t="shared" si="56"/>
        <v>3521.0749737375008</v>
      </c>
      <c r="T74" s="9">
        <f t="shared" si="56"/>
        <v>4825.6810668244289</v>
      </c>
      <c r="U74" s="9">
        <f t="shared" si="56"/>
        <v>4684.6598744458588</v>
      </c>
      <c r="V74" s="9">
        <f t="shared" si="56"/>
        <v>7113.5305639225771</v>
      </c>
      <c r="W74" s="9">
        <f t="shared" si="56"/>
        <v>12101.541326313611</v>
      </c>
      <c r="X74" s="9">
        <f t="shared" si="56"/>
        <v>19791.581351644181</v>
      </c>
      <c r="Y74" s="9">
        <f t="shared" si="56"/>
        <v>33003.935288394314</v>
      </c>
      <c r="Z74" s="9">
        <f t="shared" si="56"/>
        <v>36884.181916455585</v>
      </c>
      <c r="AA74" s="9">
        <f t="shared" si="56"/>
        <v>45743.423033101288</v>
      </c>
      <c r="AB74" s="9">
        <f t="shared" si="56"/>
        <v>50457.623007831389</v>
      </c>
      <c r="AC74" s="9">
        <f t="shared" si="56"/>
        <v>48241.013296835925</v>
      </c>
      <c r="AD74" s="9">
        <f t="shared" si="56"/>
        <v>45653.033087608026</v>
      </c>
      <c r="AE74" s="9">
        <f t="shared" si="56"/>
        <v>27473.047802393419</v>
      </c>
      <c r="AF74" s="9">
        <f t="shared" si="56"/>
        <v>19622.654181359343</v>
      </c>
      <c r="AG74" s="9">
        <f t="shared" si="56"/>
        <v>14257.279280472623</v>
      </c>
      <c r="AH74" s="9">
        <f t="shared" si="56"/>
        <v>17065.054364709675</v>
      </c>
      <c r="AI74" s="9">
        <f t="shared" si="56"/>
        <v>23681.015590365456</v>
      </c>
      <c r="AJ74" s="9">
        <f t="shared" ref="AJ74:BJ74" si="57">AJ72-AJ73</f>
        <v>32370.092966466535</v>
      </c>
      <c r="AK74" s="9">
        <f t="shared" si="57"/>
        <v>45944.032987885112</v>
      </c>
      <c r="AL74" s="9">
        <f t="shared" si="57"/>
        <v>44322.966276106963</v>
      </c>
      <c r="AM74" s="9">
        <f t="shared" si="57"/>
        <v>47988.062294687974</v>
      </c>
      <c r="AN74" s="9">
        <f t="shared" si="57"/>
        <v>52933.589040538674</v>
      </c>
      <c r="AO74" s="9">
        <f t="shared" si="57"/>
        <v>50608.20983100099</v>
      </c>
      <c r="AP74" s="9">
        <f t="shared" si="57"/>
        <v>47893.236895810311</v>
      </c>
      <c r="AQ74" s="9">
        <f t="shared" si="57"/>
        <v>28821.155959670512</v>
      </c>
      <c r="AR74" s="9">
        <f t="shared" si="57"/>
        <v>20585.541894422375</v>
      </c>
      <c r="AS74" s="9">
        <f t="shared" si="57"/>
        <v>14956.886933647107</v>
      </c>
      <c r="AT74" s="9">
        <f t="shared" si="57"/>
        <v>17902.440123978722</v>
      </c>
      <c r="AU74" s="9">
        <f t="shared" si="57"/>
        <v>24843.047940019664</v>
      </c>
      <c r="AV74" s="9">
        <f t="shared" si="57"/>
        <v>33958.500146252009</v>
      </c>
      <c r="AW74" s="9">
        <f t="shared" si="57"/>
        <v>48198.5162215866</v>
      </c>
      <c r="AX74" s="9">
        <f t="shared" si="57"/>
        <v>46497.903429833728</v>
      </c>
      <c r="AY74" s="9">
        <f t="shared" si="57"/>
        <v>50342.846470681507</v>
      </c>
      <c r="AZ74" s="9">
        <f t="shared" si="57"/>
        <v>55531.051240320041</v>
      </c>
      <c r="BA74" s="9">
        <f t="shared" si="57"/>
        <v>53091.565190373192</v>
      </c>
      <c r="BB74" s="9">
        <f t="shared" si="57"/>
        <v>50243.367969801329</v>
      </c>
      <c r="BC74" s="9">
        <f t="shared" si="57"/>
        <v>30235.416064004537</v>
      </c>
      <c r="BD74" s="9">
        <f t="shared" si="57"/>
        <v>21595.678707398118</v>
      </c>
      <c r="BE74" s="9">
        <f t="shared" si="57"/>
        <v>15690.824479555795</v>
      </c>
      <c r="BF74" s="9">
        <f t="shared" si="57"/>
        <v>18780.916576241791</v>
      </c>
      <c r="BG74" s="9">
        <f t="shared" si="57"/>
        <v>26062.101458233552</v>
      </c>
      <c r="BH74" s="9">
        <f t="shared" si="57"/>
        <v>35624.850795999322</v>
      </c>
      <c r="BI74" s="9">
        <f t="shared" si="57"/>
        <v>50563.627415449555</v>
      </c>
      <c r="BJ74" s="9">
        <f t="shared" si="57"/>
        <v>48779.56520106901</v>
      </c>
    </row>
    <row r="75" spans="2:62" x14ac:dyDescent="0.2">
      <c r="B75" t="s">
        <v>28</v>
      </c>
      <c r="C75" t="s">
        <v>29</v>
      </c>
      <c r="D75" s="12">
        <f t="shared" ref="D75:AI75" si="58">IF(D73=0,0,D74/D73)</f>
        <v>0</v>
      </c>
      <c r="E75" s="12">
        <f t="shared" si="58"/>
        <v>0</v>
      </c>
      <c r="F75" s="12">
        <f t="shared" si="58"/>
        <v>0</v>
      </c>
      <c r="G75" s="12">
        <f t="shared" si="58"/>
        <v>0</v>
      </c>
      <c r="H75" s="12">
        <f t="shared" si="58"/>
        <v>0</v>
      </c>
      <c r="I75" s="12">
        <f t="shared" si="58"/>
        <v>0</v>
      </c>
      <c r="J75" s="12">
        <f t="shared" si="58"/>
        <v>0</v>
      </c>
      <c r="K75" s="12">
        <f t="shared" si="58"/>
        <v>0</v>
      </c>
      <c r="L75" s="12">
        <f t="shared" si="58"/>
        <v>0</v>
      </c>
      <c r="M75" s="12">
        <f t="shared" si="58"/>
        <v>0</v>
      </c>
      <c r="N75" s="12">
        <f t="shared" si="58"/>
        <v>0</v>
      </c>
      <c r="O75" s="12">
        <f t="shared" si="58"/>
        <v>0</v>
      </c>
      <c r="P75" s="12">
        <f t="shared" si="58"/>
        <v>289.25189062153578</v>
      </c>
      <c r="Q75" s="12">
        <f t="shared" si="58"/>
        <v>5.5760267839042648</v>
      </c>
      <c r="R75" s="12">
        <f t="shared" si="58"/>
        <v>2.7922224638506852</v>
      </c>
      <c r="S75" s="12">
        <f t="shared" si="58"/>
        <v>3.1699085429624425</v>
      </c>
      <c r="T75" s="12">
        <f t="shared" si="58"/>
        <v>0</v>
      </c>
      <c r="U75" s="12">
        <f t="shared" si="58"/>
        <v>0</v>
      </c>
      <c r="V75" s="12">
        <f t="shared" si="58"/>
        <v>0</v>
      </c>
      <c r="W75" s="12">
        <f t="shared" si="58"/>
        <v>0</v>
      </c>
      <c r="X75" s="12">
        <f t="shared" si="58"/>
        <v>0</v>
      </c>
      <c r="Y75" s="12">
        <f t="shared" si="58"/>
        <v>0</v>
      </c>
      <c r="Z75" s="12">
        <f t="shared" si="58"/>
        <v>0</v>
      </c>
      <c r="AA75" s="12">
        <f t="shared" si="58"/>
        <v>0</v>
      </c>
      <c r="AB75" s="12">
        <f t="shared" si="58"/>
        <v>0</v>
      </c>
      <c r="AC75" s="12">
        <f t="shared" si="58"/>
        <v>0</v>
      </c>
      <c r="AD75" s="12">
        <f t="shared" si="58"/>
        <v>0</v>
      </c>
      <c r="AE75" s="12">
        <f t="shared" si="58"/>
        <v>0</v>
      </c>
      <c r="AF75" s="12">
        <f t="shared" si="58"/>
        <v>0</v>
      </c>
      <c r="AG75" s="12">
        <f t="shared" si="58"/>
        <v>0</v>
      </c>
      <c r="AH75" s="12">
        <f t="shared" si="58"/>
        <v>0</v>
      </c>
      <c r="AI75" s="12">
        <f t="shared" si="58"/>
        <v>0</v>
      </c>
      <c r="AJ75" s="12">
        <f t="shared" ref="AJ75:BJ75" si="59">IF(AJ73=0,0,AJ74/AJ73)</f>
        <v>0</v>
      </c>
      <c r="AK75" s="12">
        <f t="shared" si="59"/>
        <v>0</v>
      </c>
      <c r="AL75" s="12">
        <f t="shared" si="59"/>
        <v>0</v>
      </c>
      <c r="AM75" s="12">
        <f t="shared" si="59"/>
        <v>0</v>
      </c>
      <c r="AN75" s="12">
        <f t="shared" si="59"/>
        <v>0</v>
      </c>
      <c r="AO75" s="12">
        <f t="shared" si="59"/>
        <v>0</v>
      </c>
      <c r="AP75" s="12">
        <f t="shared" si="59"/>
        <v>0</v>
      </c>
      <c r="AQ75" s="12">
        <f t="shared" si="59"/>
        <v>0</v>
      </c>
      <c r="AR75" s="12">
        <f t="shared" si="59"/>
        <v>0</v>
      </c>
      <c r="AS75" s="12">
        <f t="shared" si="59"/>
        <v>0</v>
      </c>
      <c r="AT75" s="12">
        <f t="shared" si="59"/>
        <v>0</v>
      </c>
      <c r="AU75" s="12">
        <f t="shared" si="59"/>
        <v>0</v>
      </c>
      <c r="AV75" s="12">
        <f t="shared" si="59"/>
        <v>0</v>
      </c>
      <c r="AW75" s="12">
        <f t="shared" si="59"/>
        <v>0</v>
      </c>
      <c r="AX75" s="12">
        <f t="shared" si="59"/>
        <v>0</v>
      </c>
      <c r="AY75" s="12">
        <f t="shared" si="59"/>
        <v>0</v>
      </c>
      <c r="AZ75" s="12">
        <f t="shared" si="59"/>
        <v>0</v>
      </c>
      <c r="BA75" s="12">
        <f t="shared" si="59"/>
        <v>0</v>
      </c>
      <c r="BB75" s="12">
        <f t="shared" si="59"/>
        <v>0</v>
      </c>
      <c r="BC75" s="12">
        <f t="shared" si="59"/>
        <v>0</v>
      </c>
      <c r="BD75" s="12">
        <f t="shared" si="59"/>
        <v>0</v>
      </c>
      <c r="BE75" s="12">
        <f t="shared" si="59"/>
        <v>0</v>
      </c>
      <c r="BF75" s="12">
        <f t="shared" si="59"/>
        <v>0</v>
      </c>
      <c r="BG75" s="12">
        <f t="shared" si="59"/>
        <v>0</v>
      </c>
      <c r="BH75" s="12">
        <f t="shared" si="59"/>
        <v>0</v>
      </c>
      <c r="BI75" s="12">
        <f t="shared" si="59"/>
        <v>0</v>
      </c>
      <c r="BJ75" s="12">
        <f t="shared" si="59"/>
        <v>0</v>
      </c>
    </row>
    <row r="77" spans="2:62" x14ac:dyDescent="0.2">
      <c r="B77" t="s">
        <v>43</v>
      </c>
      <c r="C77" t="s">
        <v>40</v>
      </c>
      <c r="D77" s="9">
        <f t="shared" ref="D77:AI77" si="60">D69*D$10</f>
        <v>0</v>
      </c>
      <c r="E77" s="9">
        <f t="shared" si="60"/>
        <v>0</v>
      </c>
      <c r="F77" s="9">
        <f t="shared" si="60"/>
        <v>0</v>
      </c>
      <c r="G77" s="9">
        <f t="shared" si="60"/>
        <v>0</v>
      </c>
      <c r="H77" s="9">
        <f t="shared" si="60"/>
        <v>0</v>
      </c>
      <c r="I77" s="9">
        <f t="shared" si="60"/>
        <v>0</v>
      </c>
      <c r="J77" s="9">
        <f t="shared" si="60"/>
        <v>0</v>
      </c>
      <c r="K77" s="9">
        <f t="shared" si="60"/>
        <v>0</v>
      </c>
      <c r="L77" s="9">
        <f t="shared" si="60"/>
        <v>0</v>
      </c>
      <c r="M77" s="9">
        <f t="shared" si="60"/>
        <v>0</v>
      </c>
      <c r="N77" s="9">
        <f t="shared" si="60"/>
        <v>0</v>
      </c>
      <c r="O77" s="9">
        <f t="shared" si="60"/>
        <v>0</v>
      </c>
      <c r="P77" s="9">
        <f t="shared" si="60"/>
        <v>299.24149465782006</v>
      </c>
      <c r="Q77" s="9">
        <f t="shared" si="60"/>
        <v>939.20884769115003</v>
      </c>
      <c r="R77" s="9">
        <f t="shared" si="60"/>
        <v>1610.2526580691379</v>
      </c>
      <c r="S77" s="9">
        <f t="shared" si="60"/>
        <v>1411.6659042583055</v>
      </c>
      <c r="T77" s="9">
        <f t="shared" si="60"/>
        <v>1470.7385328476382</v>
      </c>
      <c r="U77" s="9">
        <f t="shared" si="60"/>
        <v>1427.7590448319149</v>
      </c>
      <c r="V77" s="9">
        <f t="shared" si="60"/>
        <v>2168.0138741193282</v>
      </c>
      <c r="W77" s="9">
        <f t="shared" si="60"/>
        <v>3688.2261568872723</v>
      </c>
      <c r="X77" s="9">
        <f t="shared" si="60"/>
        <v>6031.9446968770972</v>
      </c>
      <c r="Y77" s="9">
        <f t="shared" si="60"/>
        <v>10058.716830242909</v>
      </c>
      <c r="Z77" s="9">
        <f t="shared" si="60"/>
        <v>11241.312230522282</v>
      </c>
      <c r="AA77" s="9">
        <f t="shared" si="60"/>
        <v>13941.37199444141</v>
      </c>
      <c r="AB77" s="9">
        <f t="shared" si="60"/>
        <v>18044.71482239246</v>
      </c>
      <c r="AC77" s="9">
        <f t="shared" si="60"/>
        <v>17252.008235693931</v>
      </c>
      <c r="AD77" s="9">
        <f t="shared" si="60"/>
        <v>16326.491692152729</v>
      </c>
      <c r="AE77" s="9">
        <f t="shared" si="60"/>
        <v>9824.943850787462</v>
      </c>
      <c r="AF77" s="9">
        <f t="shared" si="60"/>
        <v>7017.4767984234932</v>
      </c>
      <c r="AG77" s="9">
        <f t="shared" si="60"/>
        <v>5098.7050800907382</v>
      </c>
      <c r="AH77" s="9">
        <f t="shared" si="60"/>
        <v>6102.8249268106838</v>
      </c>
      <c r="AI77" s="9">
        <f t="shared" si="60"/>
        <v>8468.8328058270126</v>
      </c>
      <c r="AJ77" s="9">
        <f t="shared" ref="AJ77:BJ77" si="61">AJ69*AJ$10</f>
        <v>11576.23093469073</v>
      </c>
      <c r="AK77" s="9">
        <f t="shared" si="61"/>
        <v>16430.559420690588</v>
      </c>
      <c r="AL77" s="9">
        <f t="shared" si="61"/>
        <v>15850.831625792876</v>
      </c>
      <c r="AM77" s="9">
        <f t="shared" si="61"/>
        <v>17161.547599110047</v>
      </c>
      <c r="AN77" s="9">
        <f t="shared" si="61"/>
        <v>20387.512070762576</v>
      </c>
      <c r="AO77" s="9">
        <f t="shared" si="61"/>
        <v>19491.88610693</v>
      </c>
      <c r="AP77" s="9">
        <f t="shared" si="61"/>
        <v>18446.207087402279</v>
      </c>
      <c r="AQ77" s="9">
        <f t="shared" si="61"/>
        <v>11100.544581836533</v>
      </c>
      <c r="AR77" s="9">
        <f t="shared" si="61"/>
        <v>7928.5760036847487</v>
      </c>
      <c r="AS77" s="9">
        <f t="shared" si="61"/>
        <v>5760.6846319683891</v>
      </c>
      <c r="AT77" s="9">
        <f t="shared" si="61"/>
        <v>6895.1722477045605</v>
      </c>
      <c r="AU77" s="9">
        <f t="shared" si="61"/>
        <v>9568.3657377510408</v>
      </c>
      <c r="AV77" s="9">
        <f t="shared" si="61"/>
        <v>13079.206307104772</v>
      </c>
      <c r="AW77" s="9">
        <f t="shared" si="61"/>
        <v>18563.786228587134</v>
      </c>
      <c r="AX77" s="9">
        <f t="shared" si="61"/>
        <v>17908.790705933225</v>
      </c>
      <c r="AY77" s="9">
        <f t="shared" si="61"/>
        <v>19389.680705601404</v>
      </c>
      <c r="AZ77" s="9">
        <f t="shared" si="61"/>
        <v>23122.231832635298</v>
      </c>
      <c r="BA77" s="9">
        <f t="shared" si="61"/>
        <v>22106.469286465541</v>
      </c>
      <c r="BB77" s="9">
        <f t="shared" si="61"/>
        <v>20920.526017462333</v>
      </c>
      <c r="BC77" s="9">
        <f t="shared" si="61"/>
        <v>12589.538360485563</v>
      </c>
      <c r="BD77" s="9">
        <f t="shared" si="61"/>
        <v>8992.091424572267</v>
      </c>
      <c r="BE77" s="9">
        <f t="shared" si="61"/>
        <v>6533.405602054424</v>
      </c>
      <c r="BF77" s="9">
        <f t="shared" si="61"/>
        <v>7820.0699861763169</v>
      </c>
      <c r="BG77" s="9">
        <f t="shared" si="61"/>
        <v>10851.83763863977</v>
      </c>
      <c r="BH77" s="9">
        <f t="shared" si="61"/>
        <v>14833.611838956989</v>
      </c>
      <c r="BI77" s="9">
        <f t="shared" si="61"/>
        <v>21053.876872226851</v>
      </c>
      <c r="BJ77" s="9">
        <f t="shared" si="61"/>
        <v>20311.022213376102</v>
      </c>
    </row>
    <row r="79" spans="2:62" x14ac:dyDescent="0.2">
      <c r="B79" s="25" t="s">
        <v>57</v>
      </c>
      <c r="D79" s="11"/>
    </row>
    <row r="80" spans="2:62" x14ac:dyDescent="0.2">
      <c r="B80" t="s">
        <v>56</v>
      </c>
      <c r="C80" t="s">
        <v>7</v>
      </c>
      <c r="D80" s="9">
        <f>D57-(E57-D57)</f>
        <v>0</v>
      </c>
      <c r="E80" s="34">
        <f>D80</f>
        <v>0</v>
      </c>
      <c r="F80" s="9">
        <f t="shared" ref="F80:BJ81" si="62">E80</f>
        <v>0</v>
      </c>
      <c r="G80" s="9">
        <f t="shared" si="62"/>
        <v>0</v>
      </c>
      <c r="H80" s="9">
        <f t="shared" si="62"/>
        <v>0</v>
      </c>
      <c r="I80" s="9">
        <f t="shared" si="62"/>
        <v>0</v>
      </c>
      <c r="J80" s="9">
        <f t="shared" si="62"/>
        <v>0</v>
      </c>
      <c r="K80" s="9">
        <f t="shared" si="62"/>
        <v>0</v>
      </c>
      <c r="L80" s="9">
        <f t="shared" si="62"/>
        <v>0</v>
      </c>
      <c r="M80" s="9">
        <f t="shared" si="62"/>
        <v>0</v>
      </c>
      <c r="N80" s="9">
        <f t="shared" si="62"/>
        <v>0</v>
      </c>
      <c r="O80" s="9">
        <f t="shared" si="62"/>
        <v>0</v>
      </c>
      <c r="P80" s="9">
        <f t="shared" si="62"/>
        <v>0</v>
      </c>
      <c r="Q80" s="9">
        <f t="shared" si="62"/>
        <v>0</v>
      </c>
      <c r="R80" s="9">
        <f t="shared" si="62"/>
        <v>0</v>
      </c>
      <c r="S80" s="9">
        <f t="shared" si="62"/>
        <v>0</v>
      </c>
      <c r="T80" s="9">
        <f t="shared" si="62"/>
        <v>0</v>
      </c>
      <c r="U80" s="9">
        <f t="shared" si="62"/>
        <v>0</v>
      </c>
      <c r="V80" s="9">
        <f t="shared" si="62"/>
        <v>0</v>
      </c>
      <c r="W80" s="9">
        <f t="shared" si="62"/>
        <v>0</v>
      </c>
      <c r="X80" s="9">
        <f t="shared" si="62"/>
        <v>0</v>
      </c>
      <c r="Y80" s="9">
        <f t="shared" si="62"/>
        <v>0</v>
      </c>
      <c r="Z80" s="9">
        <f t="shared" si="62"/>
        <v>0</v>
      </c>
      <c r="AA80" s="9">
        <f t="shared" si="62"/>
        <v>0</v>
      </c>
      <c r="AB80" s="9">
        <f t="shared" si="62"/>
        <v>0</v>
      </c>
      <c r="AC80" s="9">
        <f t="shared" si="62"/>
        <v>0</v>
      </c>
      <c r="AD80" s="9">
        <f t="shared" si="62"/>
        <v>0</v>
      </c>
      <c r="AE80" s="9">
        <f t="shared" si="62"/>
        <v>0</v>
      </c>
      <c r="AF80" s="9">
        <f t="shared" si="62"/>
        <v>0</v>
      </c>
      <c r="AG80" s="9">
        <f t="shared" si="62"/>
        <v>0</v>
      </c>
      <c r="AH80" s="9">
        <f t="shared" si="62"/>
        <v>0</v>
      </c>
      <c r="AI80" s="9">
        <f t="shared" si="62"/>
        <v>0</v>
      </c>
      <c r="AJ80" s="9">
        <f t="shared" si="62"/>
        <v>0</v>
      </c>
      <c r="AK80" s="9">
        <f t="shared" si="62"/>
        <v>0</v>
      </c>
      <c r="AL80" s="9">
        <f t="shared" si="62"/>
        <v>0</v>
      </c>
      <c r="AM80" s="9">
        <f t="shared" si="62"/>
        <v>0</v>
      </c>
      <c r="AN80" s="9">
        <f t="shared" si="62"/>
        <v>0</v>
      </c>
      <c r="AO80" s="9">
        <f t="shared" si="62"/>
        <v>0</v>
      </c>
      <c r="AP80" s="9">
        <f t="shared" si="62"/>
        <v>0</v>
      </c>
      <c r="AQ80" s="9">
        <f t="shared" si="62"/>
        <v>0</v>
      </c>
      <c r="AR80" s="9">
        <f t="shared" si="62"/>
        <v>0</v>
      </c>
      <c r="AS80" s="9">
        <f t="shared" si="62"/>
        <v>0</v>
      </c>
      <c r="AT80" s="9">
        <f t="shared" si="62"/>
        <v>0</v>
      </c>
      <c r="AU80" s="9">
        <f t="shared" si="62"/>
        <v>0</v>
      </c>
      <c r="AV80" s="9">
        <f t="shared" si="62"/>
        <v>0</v>
      </c>
      <c r="AW80" s="9">
        <f t="shared" si="62"/>
        <v>0</v>
      </c>
      <c r="AX80" s="9">
        <f t="shared" si="62"/>
        <v>0</v>
      </c>
      <c r="AY80" s="9">
        <f t="shared" si="62"/>
        <v>0</v>
      </c>
      <c r="AZ80" s="9">
        <f t="shared" si="62"/>
        <v>0</v>
      </c>
      <c r="BA80" s="9">
        <f t="shared" si="62"/>
        <v>0</v>
      </c>
      <c r="BB80" s="9">
        <f t="shared" si="62"/>
        <v>0</v>
      </c>
      <c r="BC80" s="9">
        <f t="shared" si="62"/>
        <v>0</v>
      </c>
      <c r="BD80" s="9">
        <f t="shared" si="62"/>
        <v>0</v>
      </c>
      <c r="BE80" s="9">
        <f t="shared" si="62"/>
        <v>0</v>
      </c>
      <c r="BF80" s="9">
        <f t="shared" si="62"/>
        <v>0</v>
      </c>
      <c r="BG80" s="9">
        <f t="shared" si="62"/>
        <v>0</v>
      </c>
      <c r="BH80" s="9">
        <f t="shared" si="62"/>
        <v>0</v>
      </c>
      <c r="BI80" s="9">
        <f t="shared" si="62"/>
        <v>0</v>
      </c>
      <c r="BJ80" s="9">
        <f t="shared" si="62"/>
        <v>0</v>
      </c>
    </row>
    <row r="81" spans="2:62" x14ac:dyDescent="0.2">
      <c r="B81" t="s">
        <v>8</v>
      </c>
      <c r="C81" t="s">
        <v>14</v>
      </c>
      <c r="D81" s="11">
        <f>D60-(E60-D60)</f>
        <v>0</v>
      </c>
      <c r="E81" s="35">
        <f>D81</f>
        <v>0</v>
      </c>
      <c r="F81" s="11">
        <f t="shared" si="62"/>
        <v>0</v>
      </c>
      <c r="G81" s="11">
        <f t="shared" si="62"/>
        <v>0</v>
      </c>
      <c r="H81" s="11">
        <f t="shared" si="62"/>
        <v>0</v>
      </c>
      <c r="I81" s="11">
        <f t="shared" si="62"/>
        <v>0</v>
      </c>
      <c r="J81" s="11">
        <f t="shared" si="62"/>
        <v>0</v>
      </c>
      <c r="K81" s="11">
        <f t="shared" si="62"/>
        <v>0</v>
      </c>
      <c r="L81" s="11">
        <f t="shared" si="62"/>
        <v>0</v>
      </c>
      <c r="M81" s="11">
        <f t="shared" si="62"/>
        <v>0</v>
      </c>
      <c r="N81" s="11">
        <f t="shared" si="62"/>
        <v>0</v>
      </c>
      <c r="O81" s="11">
        <f t="shared" si="62"/>
        <v>0</v>
      </c>
      <c r="P81" s="11">
        <f t="shared" si="62"/>
        <v>0</v>
      </c>
      <c r="Q81" s="11">
        <f t="shared" si="62"/>
        <v>0</v>
      </c>
      <c r="R81" s="11">
        <f t="shared" si="62"/>
        <v>0</v>
      </c>
      <c r="S81" s="11">
        <f t="shared" si="62"/>
        <v>0</v>
      </c>
      <c r="T81" s="11">
        <f t="shared" si="62"/>
        <v>0</v>
      </c>
      <c r="U81" s="11">
        <f t="shared" si="62"/>
        <v>0</v>
      </c>
      <c r="V81" s="11">
        <f t="shared" si="62"/>
        <v>0</v>
      </c>
      <c r="W81" s="11">
        <f t="shared" si="62"/>
        <v>0</v>
      </c>
      <c r="X81" s="11">
        <f t="shared" si="62"/>
        <v>0</v>
      </c>
      <c r="Y81" s="11">
        <f t="shared" si="62"/>
        <v>0</v>
      </c>
      <c r="Z81" s="11">
        <f t="shared" si="62"/>
        <v>0</v>
      </c>
      <c r="AA81" s="11">
        <f t="shared" si="62"/>
        <v>0</v>
      </c>
      <c r="AB81" s="11">
        <f t="shared" si="62"/>
        <v>0</v>
      </c>
      <c r="AC81" s="11">
        <f t="shared" si="62"/>
        <v>0</v>
      </c>
      <c r="AD81" s="11">
        <f t="shared" si="62"/>
        <v>0</v>
      </c>
      <c r="AE81" s="11">
        <f t="shared" si="62"/>
        <v>0</v>
      </c>
      <c r="AF81" s="11">
        <f t="shared" si="62"/>
        <v>0</v>
      </c>
      <c r="AG81" s="11">
        <f t="shared" si="62"/>
        <v>0</v>
      </c>
      <c r="AH81" s="11">
        <f t="shared" si="62"/>
        <v>0</v>
      </c>
      <c r="AI81" s="11">
        <f t="shared" si="62"/>
        <v>0</v>
      </c>
      <c r="AJ81" s="11">
        <f t="shared" si="62"/>
        <v>0</v>
      </c>
      <c r="AK81" s="11">
        <f t="shared" si="62"/>
        <v>0</v>
      </c>
      <c r="AL81" s="11">
        <f t="shared" si="62"/>
        <v>0</v>
      </c>
      <c r="AM81" s="11">
        <f t="shared" si="62"/>
        <v>0</v>
      </c>
      <c r="AN81" s="11">
        <f t="shared" si="62"/>
        <v>0</v>
      </c>
      <c r="AO81" s="11">
        <f t="shared" si="62"/>
        <v>0</v>
      </c>
      <c r="AP81" s="11">
        <f t="shared" si="62"/>
        <v>0</v>
      </c>
      <c r="AQ81" s="11">
        <f t="shared" si="62"/>
        <v>0</v>
      </c>
      <c r="AR81" s="11">
        <f t="shared" si="62"/>
        <v>0</v>
      </c>
      <c r="AS81" s="11">
        <f t="shared" si="62"/>
        <v>0</v>
      </c>
      <c r="AT81" s="11">
        <f t="shared" si="62"/>
        <v>0</v>
      </c>
      <c r="AU81" s="11">
        <f t="shared" si="62"/>
        <v>0</v>
      </c>
      <c r="AV81" s="11">
        <f t="shared" si="62"/>
        <v>0</v>
      </c>
      <c r="AW81" s="11">
        <f t="shared" si="62"/>
        <v>0</v>
      </c>
      <c r="AX81" s="11">
        <f t="shared" si="62"/>
        <v>0</v>
      </c>
      <c r="AY81" s="11">
        <f t="shared" si="62"/>
        <v>0</v>
      </c>
      <c r="AZ81" s="11">
        <f t="shared" si="62"/>
        <v>0</v>
      </c>
      <c r="BA81" s="11">
        <f t="shared" si="62"/>
        <v>0</v>
      </c>
      <c r="BB81" s="11">
        <f t="shared" si="62"/>
        <v>0</v>
      </c>
      <c r="BC81" s="11">
        <f t="shared" si="62"/>
        <v>0</v>
      </c>
      <c r="BD81" s="11">
        <f t="shared" si="62"/>
        <v>0</v>
      </c>
      <c r="BE81" s="11">
        <f t="shared" si="62"/>
        <v>0</v>
      </c>
      <c r="BF81" s="11">
        <f t="shared" si="62"/>
        <v>0</v>
      </c>
      <c r="BG81" s="11">
        <f t="shared" si="62"/>
        <v>0</v>
      </c>
      <c r="BH81" s="11">
        <f t="shared" si="62"/>
        <v>0</v>
      </c>
      <c r="BI81" s="11">
        <f t="shared" si="62"/>
        <v>0</v>
      </c>
      <c r="BJ81" s="11">
        <f t="shared" si="62"/>
        <v>0</v>
      </c>
    </row>
    <row r="82" spans="2:62" x14ac:dyDescent="0.2">
      <c r="B82" t="s">
        <v>20</v>
      </c>
      <c r="C82" t="s">
        <v>21</v>
      </c>
      <c r="D82" s="11">
        <f>D81*D61</f>
        <v>0</v>
      </c>
      <c r="E82" s="11">
        <f t="shared" ref="E82:BJ82" si="63">E81*E61</f>
        <v>0</v>
      </c>
      <c r="F82" s="11">
        <f t="shared" si="63"/>
        <v>0</v>
      </c>
      <c r="G82" s="11">
        <f t="shared" si="63"/>
        <v>0</v>
      </c>
      <c r="H82" s="11">
        <f t="shared" si="63"/>
        <v>0</v>
      </c>
      <c r="I82" s="11">
        <f t="shared" si="63"/>
        <v>0</v>
      </c>
      <c r="J82" s="11">
        <f t="shared" si="63"/>
        <v>0</v>
      </c>
      <c r="K82" s="11">
        <f t="shared" si="63"/>
        <v>0</v>
      </c>
      <c r="L82" s="11">
        <f t="shared" si="63"/>
        <v>0</v>
      </c>
      <c r="M82" s="11">
        <f t="shared" si="63"/>
        <v>0</v>
      </c>
      <c r="N82" s="11">
        <f t="shared" si="63"/>
        <v>0</v>
      </c>
      <c r="O82" s="11">
        <f t="shared" si="63"/>
        <v>0</v>
      </c>
      <c r="P82" s="11">
        <f t="shared" si="63"/>
        <v>0</v>
      </c>
      <c r="Q82" s="11">
        <f t="shared" si="63"/>
        <v>0</v>
      </c>
      <c r="R82" s="11">
        <f t="shared" si="63"/>
        <v>0</v>
      </c>
      <c r="S82" s="11">
        <f t="shared" si="63"/>
        <v>0</v>
      </c>
      <c r="T82" s="11">
        <f t="shared" si="63"/>
        <v>0</v>
      </c>
      <c r="U82" s="11">
        <f t="shared" si="63"/>
        <v>0</v>
      </c>
      <c r="V82" s="11">
        <f t="shared" si="63"/>
        <v>0</v>
      </c>
      <c r="W82" s="11">
        <f t="shared" si="63"/>
        <v>0</v>
      </c>
      <c r="X82" s="11">
        <f t="shared" si="63"/>
        <v>0</v>
      </c>
      <c r="Y82" s="11">
        <f t="shared" si="63"/>
        <v>0</v>
      </c>
      <c r="Z82" s="11">
        <f t="shared" si="63"/>
        <v>0</v>
      </c>
      <c r="AA82" s="11">
        <f t="shared" si="63"/>
        <v>0</v>
      </c>
      <c r="AB82" s="11">
        <f t="shared" si="63"/>
        <v>0</v>
      </c>
      <c r="AC82" s="11">
        <f t="shared" si="63"/>
        <v>0</v>
      </c>
      <c r="AD82" s="11">
        <f t="shared" si="63"/>
        <v>0</v>
      </c>
      <c r="AE82" s="11">
        <f t="shared" si="63"/>
        <v>0</v>
      </c>
      <c r="AF82" s="11">
        <f t="shared" si="63"/>
        <v>0</v>
      </c>
      <c r="AG82" s="11">
        <f t="shared" si="63"/>
        <v>0</v>
      </c>
      <c r="AH82" s="11">
        <f t="shared" si="63"/>
        <v>0</v>
      </c>
      <c r="AI82" s="11">
        <f t="shared" si="63"/>
        <v>0</v>
      </c>
      <c r="AJ82" s="11">
        <f t="shared" si="63"/>
        <v>0</v>
      </c>
      <c r="AK82" s="11">
        <f t="shared" si="63"/>
        <v>0</v>
      </c>
      <c r="AL82" s="11">
        <f t="shared" si="63"/>
        <v>0</v>
      </c>
      <c r="AM82" s="11">
        <f t="shared" si="63"/>
        <v>0</v>
      </c>
      <c r="AN82" s="11">
        <f t="shared" si="63"/>
        <v>0</v>
      </c>
      <c r="AO82" s="11">
        <f t="shared" si="63"/>
        <v>0</v>
      </c>
      <c r="AP82" s="11">
        <f t="shared" si="63"/>
        <v>0</v>
      </c>
      <c r="AQ82" s="11">
        <f t="shared" si="63"/>
        <v>0</v>
      </c>
      <c r="AR82" s="11">
        <f t="shared" si="63"/>
        <v>0</v>
      </c>
      <c r="AS82" s="11">
        <f t="shared" si="63"/>
        <v>0</v>
      </c>
      <c r="AT82" s="11">
        <f t="shared" si="63"/>
        <v>0</v>
      </c>
      <c r="AU82" s="11">
        <f t="shared" si="63"/>
        <v>0</v>
      </c>
      <c r="AV82" s="11">
        <f t="shared" si="63"/>
        <v>0</v>
      </c>
      <c r="AW82" s="11">
        <f t="shared" si="63"/>
        <v>0</v>
      </c>
      <c r="AX82" s="11">
        <f t="shared" si="63"/>
        <v>0</v>
      </c>
      <c r="AY82" s="11">
        <f t="shared" si="63"/>
        <v>0</v>
      </c>
      <c r="AZ82" s="11">
        <f t="shared" si="63"/>
        <v>0</v>
      </c>
      <c r="BA82" s="11">
        <f t="shared" si="63"/>
        <v>0</v>
      </c>
      <c r="BB82" s="11">
        <f t="shared" si="63"/>
        <v>0</v>
      </c>
      <c r="BC82" s="11">
        <f t="shared" si="63"/>
        <v>0</v>
      </c>
      <c r="BD82" s="11">
        <f t="shared" si="63"/>
        <v>0</v>
      </c>
      <c r="BE82" s="11">
        <f t="shared" si="63"/>
        <v>0</v>
      </c>
      <c r="BF82" s="11">
        <f t="shared" si="63"/>
        <v>0</v>
      </c>
      <c r="BG82" s="11">
        <f t="shared" si="63"/>
        <v>0</v>
      </c>
      <c r="BH82" s="11">
        <f t="shared" si="63"/>
        <v>0</v>
      </c>
      <c r="BI82" s="11">
        <f t="shared" si="63"/>
        <v>0</v>
      </c>
      <c r="BJ82" s="11">
        <f t="shared" si="63"/>
        <v>0</v>
      </c>
    </row>
    <row r="83" spans="2:62" x14ac:dyDescent="0.2">
      <c r="D83" s="11"/>
    </row>
    <row r="84" spans="2:62" x14ac:dyDescent="0.2">
      <c r="B84" t="s">
        <v>22</v>
      </c>
      <c r="C84" t="s">
        <v>21</v>
      </c>
      <c r="D84" s="10">
        <f>D82*D58</f>
        <v>0</v>
      </c>
      <c r="E84" s="10">
        <f t="shared" ref="E84:BJ84" si="64">E82*E58</f>
        <v>0</v>
      </c>
      <c r="F84" s="10">
        <f t="shared" si="64"/>
        <v>0</v>
      </c>
      <c r="G84" s="10">
        <f t="shared" si="64"/>
        <v>0</v>
      </c>
      <c r="H84" s="10">
        <f t="shared" si="64"/>
        <v>0</v>
      </c>
      <c r="I84" s="10">
        <f t="shared" si="64"/>
        <v>0</v>
      </c>
      <c r="J84" s="10">
        <f t="shared" si="64"/>
        <v>0</v>
      </c>
      <c r="K84" s="10">
        <f t="shared" si="64"/>
        <v>0</v>
      </c>
      <c r="L84" s="10">
        <f t="shared" si="64"/>
        <v>0</v>
      </c>
      <c r="M84" s="10">
        <f t="shared" si="64"/>
        <v>0</v>
      </c>
      <c r="N84" s="10">
        <f t="shared" si="64"/>
        <v>0</v>
      </c>
      <c r="O84" s="10">
        <f t="shared" si="64"/>
        <v>0</v>
      </c>
      <c r="P84" s="10">
        <f t="shared" si="64"/>
        <v>0</v>
      </c>
      <c r="Q84" s="10">
        <f t="shared" si="64"/>
        <v>0</v>
      </c>
      <c r="R84" s="10">
        <f t="shared" si="64"/>
        <v>0</v>
      </c>
      <c r="S84" s="10">
        <f t="shared" si="64"/>
        <v>0</v>
      </c>
      <c r="T84" s="10">
        <f t="shared" si="64"/>
        <v>0</v>
      </c>
      <c r="U84" s="10">
        <f t="shared" si="64"/>
        <v>0</v>
      </c>
      <c r="V84" s="10">
        <f t="shared" si="64"/>
        <v>0</v>
      </c>
      <c r="W84" s="10">
        <f t="shared" si="64"/>
        <v>0</v>
      </c>
      <c r="X84" s="10">
        <f t="shared" si="64"/>
        <v>0</v>
      </c>
      <c r="Y84" s="10">
        <f t="shared" si="64"/>
        <v>0</v>
      </c>
      <c r="Z84" s="10">
        <f t="shared" si="64"/>
        <v>0</v>
      </c>
      <c r="AA84" s="10">
        <f t="shared" si="64"/>
        <v>0</v>
      </c>
      <c r="AB84" s="10">
        <f t="shared" si="64"/>
        <v>0</v>
      </c>
      <c r="AC84" s="10">
        <f t="shared" si="64"/>
        <v>0</v>
      </c>
      <c r="AD84" s="10">
        <f t="shared" si="64"/>
        <v>0</v>
      </c>
      <c r="AE84" s="10">
        <f t="shared" si="64"/>
        <v>0</v>
      </c>
      <c r="AF84" s="10">
        <f t="shared" si="64"/>
        <v>0</v>
      </c>
      <c r="AG84" s="10">
        <f t="shared" si="64"/>
        <v>0</v>
      </c>
      <c r="AH84" s="10">
        <f t="shared" si="64"/>
        <v>0</v>
      </c>
      <c r="AI84" s="10">
        <f t="shared" si="64"/>
        <v>0</v>
      </c>
      <c r="AJ84" s="10">
        <f t="shared" si="64"/>
        <v>0</v>
      </c>
      <c r="AK84" s="10">
        <f t="shared" si="64"/>
        <v>0</v>
      </c>
      <c r="AL84" s="10">
        <f t="shared" si="64"/>
        <v>0</v>
      </c>
      <c r="AM84" s="10">
        <f t="shared" si="64"/>
        <v>0</v>
      </c>
      <c r="AN84" s="10">
        <f t="shared" si="64"/>
        <v>0</v>
      </c>
      <c r="AO84" s="10">
        <f t="shared" si="64"/>
        <v>0</v>
      </c>
      <c r="AP84" s="10">
        <f t="shared" si="64"/>
        <v>0</v>
      </c>
      <c r="AQ84" s="10">
        <f t="shared" si="64"/>
        <v>0</v>
      </c>
      <c r="AR84" s="10">
        <f t="shared" si="64"/>
        <v>0</v>
      </c>
      <c r="AS84" s="10">
        <f t="shared" si="64"/>
        <v>0</v>
      </c>
      <c r="AT84" s="10">
        <f t="shared" si="64"/>
        <v>0</v>
      </c>
      <c r="AU84" s="10">
        <f t="shared" si="64"/>
        <v>0</v>
      </c>
      <c r="AV84" s="10">
        <f t="shared" si="64"/>
        <v>0</v>
      </c>
      <c r="AW84" s="10">
        <f t="shared" si="64"/>
        <v>0</v>
      </c>
      <c r="AX84" s="10">
        <f t="shared" si="64"/>
        <v>0</v>
      </c>
      <c r="AY84" s="10">
        <f t="shared" si="64"/>
        <v>0</v>
      </c>
      <c r="AZ84" s="10">
        <f t="shared" si="64"/>
        <v>0</v>
      </c>
      <c r="BA84" s="10">
        <f t="shared" si="64"/>
        <v>0</v>
      </c>
      <c r="BB84" s="10">
        <f t="shared" si="64"/>
        <v>0</v>
      </c>
      <c r="BC84" s="10">
        <f t="shared" si="64"/>
        <v>0</v>
      </c>
      <c r="BD84" s="10">
        <f t="shared" si="64"/>
        <v>0</v>
      </c>
      <c r="BE84" s="10">
        <f t="shared" si="64"/>
        <v>0</v>
      </c>
      <c r="BF84" s="10">
        <f t="shared" si="64"/>
        <v>0</v>
      </c>
      <c r="BG84" s="10">
        <f t="shared" si="64"/>
        <v>0</v>
      </c>
      <c r="BH84" s="10">
        <f t="shared" si="64"/>
        <v>0</v>
      </c>
      <c r="BI84" s="10">
        <f t="shared" si="64"/>
        <v>0</v>
      </c>
      <c r="BJ84" s="10">
        <f t="shared" si="64"/>
        <v>0</v>
      </c>
    </row>
    <row r="85" spans="2:62" x14ac:dyDescent="0.2">
      <c r="B85" t="s">
        <v>23</v>
      </c>
      <c r="C85" t="s">
        <v>21</v>
      </c>
      <c r="D85" s="10">
        <f>D82-D84</f>
        <v>0</v>
      </c>
      <c r="E85" s="10">
        <f t="shared" ref="E85:BJ85" si="65">E82-E84</f>
        <v>0</v>
      </c>
      <c r="F85" s="10">
        <f t="shared" si="65"/>
        <v>0</v>
      </c>
      <c r="G85" s="10">
        <f t="shared" si="65"/>
        <v>0</v>
      </c>
      <c r="H85" s="10">
        <f t="shared" si="65"/>
        <v>0</v>
      </c>
      <c r="I85" s="10">
        <f t="shared" si="65"/>
        <v>0</v>
      </c>
      <c r="J85" s="10">
        <f t="shared" si="65"/>
        <v>0</v>
      </c>
      <c r="K85" s="10">
        <f t="shared" si="65"/>
        <v>0</v>
      </c>
      <c r="L85" s="10">
        <f t="shared" si="65"/>
        <v>0</v>
      </c>
      <c r="M85" s="10">
        <f t="shared" si="65"/>
        <v>0</v>
      </c>
      <c r="N85" s="10">
        <f t="shared" si="65"/>
        <v>0</v>
      </c>
      <c r="O85" s="10">
        <f t="shared" si="65"/>
        <v>0</v>
      </c>
      <c r="P85" s="10">
        <f t="shared" si="65"/>
        <v>0</v>
      </c>
      <c r="Q85" s="10">
        <f t="shared" si="65"/>
        <v>0</v>
      </c>
      <c r="R85" s="10">
        <f t="shared" si="65"/>
        <v>0</v>
      </c>
      <c r="S85" s="10">
        <f t="shared" si="65"/>
        <v>0</v>
      </c>
      <c r="T85" s="10">
        <f t="shared" si="65"/>
        <v>0</v>
      </c>
      <c r="U85" s="10">
        <f t="shared" si="65"/>
        <v>0</v>
      </c>
      <c r="V85" s="10">
        <f t="shared" si="65"/>
        <v>0</v>
      </c>
      <c r="W85" s="10">
        <f t="shared" si="65"/>
        <v>0</v>
      </c>
      <c r="X85" s="10">
        <f t="shared" si="65"/>
        <v>0</v>
      </c>
      <c r="Y85" s="10">
        <f t="shared" si="65"/>
        <v>0</v>
      </c>
      <c r="Z85" s="10">
        <f t="shared" si="65"/>
        <v>0</v>
      </c>
      <c r="AA85" s="10">
        <f t="shared" si="65"/>
        <v>0</v>
      </c>
      <c r="AB85" s="10">
        <f t="shared" si="65"/>
        <v>0</v>
      </c>
      <c r="AC85" s="10">
        <f t="shared" si="65"/>
        <v>0</v>
      </c>
      <c r="AD85" s="10">
        <f t="shared" si="65"/>
        <v>0</v>
      </c>
      <c r="AE85" s="10">
        <f t="shared" si="65"/>
        <v>0</v>
      </c>
      <c r="AF85" s="10">
        <f t="shared" si="65"/>
        <v>0</v>
      </c>
      <c r="AG85" s="10">
        <f t="shared" si="65"/>
        <v>0</v>
      </c>
      <c r="AH85" s="10">
        <f t="shared" si="65"/>
        <v>0</v>
      </c>
      <c r="AI85" s="10">
        <f t="shared" si="65"/>
        <v>0</v>
      </c>
      <c r="AJ85" s="10">
        <f t="shared" si="65"/>
        <v>0</v>
      </c>
      <c r="AK85" s="10">
        <f t="shared" si="65"/>
        <v>0</v>
      </c>
      <c r="AL85" s="10">
        <f t="shared" si="65"/>
        <v>0</v>
      </c>
      <c r="AM85" s="10">
        <f t="shared" si="65"/>
        <v>0</v>
      </c>
      <c r="AN85" s="10">
        <f t="shared" si="65"/>
        <v>0</v>
      </c>
      <c r="AO85" s="10">
        <f t="shared" si="65"/>
        <v>0</v>
      </c>
      <c r="AP85" s="10">
        <f t="shared" si="65"/>
        <v>0</v>
      </c>
      <c r="AQ85" s="10">
        <f t="shared" si="65"/>
        <v>0</v>
      </c>
      <c r="AR85" s="10">
        <f t="shared" si="65"/>
        <v>0</v>
      </c>
      <c r="AS85" s="10">
        <f t="shared" si="65"/>
        <v>0</v>
      </c>
      <c r="AT85" s="10">
        <f t="shared" si="65"/>
        <v>0</v>
      </c>
      <c r="AU85" s="10">
        <f t="shared" si="65"/>
        <v>0</v>
      </c>
      <c r="AV85" s="10">
        <f t="shared" si="65"/>
        <v>0</v>
      </c>
      <c r="AW85" s="10">
        <f t="shared" si="65"/>
        <v>0</v>
      </c>
      <c r="AX85" s="10">
        <f t="shared" si="65"/>
        <v>0</v>
      </c>
      <c r="AY85" s="10">
        <f t="shared" si="65"/>
        <v>0</v>
      </c>
      <c r="AZ85" s="10">
        <f t="shared" si="65"/>
        <v>0</v>
      </c>
      <c r="BA85" s="10">
        <f t="shared" si="65"/>
        <v>0</v>
      </c>
      <c r="BB85" s="10">
        <f t="shared" si="65"/>
        <v>0</v>
      </c>
      <c r="BC85" s="10">
        <f t="shared" si="65"/>
        <v>0</v>
      </c>
      <c r="BD85" s="10">
        <f t="shared" si="65"/>
        <v>0</v>
      </c>
      <c r="BE85" s="10">
        <f t="shared" si="65"/>
        <v>0</v>
      </c>
      <c r="BF85" s="10">
        <f t="shared" si="65"/>
        <v>0</v>
      </c>
      <c r="BG85" s="10">
        <f t="shared" si="65"/>
        <v>0</v>
      </c>
      <c r="BH85" s="10">
        <f t="shared" si="65"/>
        <v>0</v>
      </c>
      <c r="BI85" s="10">
        <f t="shared" si="65"/>
        <v>0</v>
      </c>
      <c r="BJ85" s="10">
        <f t="shared" si="65"/>
        <v>0</v>
      </c>
    </row>
    <row r="86" spans="2:62" x14ac:dyDescent="0.2">
      <c r="D86" s="11"/>
    </row>
    <row r="87" spans="2:62" x14ac:dyDescent="0.2">
      <c r="B87" t="s">
        <v>24</v>
      </c>
      <c r="C87" t="s">
        <v>18</v>
      </c>
      <c r="D87" s="8">
        <f>D85*D80</f>
        <v>0</v>
      </c>
      <c r="E87" s="8">
        <f t="shared" ref="E87:BJ87" si="66">E85*E80</f>
        <v>0</v>
      </c>
      <c r="F87" s="8">
        <f t="shared" si="66"/>
        <v>0</v>
      </c>
      <c r="G87" s="8">
        <f t="shared" si="66"/>
        <v>0</v>
      </c>
      <c r="H87" s="8">
        <f t="shared" si="66"/>
        <v>0</v>
      </c>
      <c r="I87" s="8">
        <f t="shared" si="66"/>
        <v>0</v>
      </c>
      <c r="J87" s="8">
        <f t="shared" si="66"/>
        <v>0</v>
      </c>
      <c r="K87" s="8">
        <f t="shared" si="66"/>
        <v>0</v>
      </c>
      <c r="L87" s="8">
        <f t="shared" si="66"/>
        <v>0</v>
      </c>
      <c r="M87" s="8">
        <f t="shared" si="66"/>
        <v>0</v>
      </c>
      <c r="N87" s="8">
        <f t="shared" si="66"/>
        <v>0</v>
      </c>
      <c r="O87" s="8">
        <f t="shared" si="66"/>
        <v>0</v>
      </c>
      <c r="P87" s="8">
        <f t="shared" si="66"/>
        <v>0</v>
      </c>
      <c r="Q87" s="8">
        <f t="shared" si="66"/>
        <v>0</v>
      </c>
      <c r="R87" s="8">
        <f t="shared" si="66"/>
        <v>0</v>
      </c>
      <c r="S87" s="8">
        <f t="shared" si="66"/>
        <v>0</v>
      </c>
      <c r="T87" s="8">
        <f t="shared" si="66"/>
        <v>0</v>
      </c>
      <c r="U87" s="8">
        <f t="shared" si="66"/>
        <v>0</v>
      </c>
      <c r="V87" s="8">
        <f t="shared" si="66"/>
        <v>0</v>
      </c>
      <c r="W87" s="8">
        <f t="shared" si="66"/>
        <v>0</v>
      </c>
      <c r="X87" s="8">
        <f t="shared" si="66"/>
        <v>0</v>
      </c>
      <c r="Y87" s="8">
        <f t="shared" si="66"/>
        <v>0</v>
      </c>
      <c r="Z87" s="8">
        <f t="shared" si="66"/>
        <v>0</v>
      </c>
      <c r="AA87" s="8">
        <f t="shared" si="66"/>
        <v>0</v>
      </c>
      <c r="AB87" s="8">
        <f t="shared" si="66"/>
        <v>0</v>
      </c>
      <c r="AC87" s="8">
        <f t="shared" si="66"/>
        <v>0</v>
      </c>
      <c r="AD87" s="8">
        <f t="shared" si="66"/>
        <v>0</v>
      </c>
      <c r="AE87" s="8">
        <f t="shared" si="66"/>
        <v>0</v>
      </c>
      <c r="AF87" s="8">
        <f t="shared" si="66"/>
        <v>0</v>
      </c>
      <c r="AG87" s="8">
        <f t="shared" si="66"/>
        <v>0</v>
      </c>
      <c r="AH87" s="8">
        <f t="shared" si="66"/>
        <v>0</v>
      </c>
      <c r="AI87" s="8">
        <f t="shared" si="66"/>
        <v>0</v>
      </c>
      <c r="AJ87" s="8">
        <f t="shared" si="66"/>
        <v>0</v>
      </c>
      <c r="AK87" s="8">
        <f t="shared" si="66"/>
        <v>0</v>
      </c>
      <c r="AL87" s="8">
        <f t="shared" si="66"/>
        <v>0</v>
      </c>
      <c r="AM87" s="8">
        <f t="shared" si="66"/>
        <v>0</v>
      </c>
      <c r="AN87" s="8">
        <f t="shared" si="66"/>
        <v>0</v>
      </c>
      <c r="AO87" s="8">
        <f t="shared" si="66"/>
        <v>0</v>
      </c>
      <c r="AP87" s="8">
        <f t="shared" si="66"/>
        <v>0</v>
      </c>
      <c r="AQ87" s="8">
        <f t="shared" si="66"/>
        <v>0</v>
      </c>
      <c r="AR87" s="8">
        <f t="shared" si="66"/>
        <v>0</v>
      </c>
      <c r="AS87" s="8">
        <f t="shared" si="66"/>
        <v>0</v>
      </c>
      <c r="AT87" s="8">
        <f t="shared" si="66"/>
        <v>0</v>
      </c>
      <c r="AU87" s="8">
        <f t="shared" si="66"/>
        <v>0</v>
      </c>
      <c r="AV87" s="8">
        <f t="shared" si="66"/>
        <v>0</v>
      </c>
      <c r="AW87" s="8">
        <f t="shared" si="66"/>
        <v>0</v>
      </c>
      <c r="AX87" s="8">
        <f t="shared" si="66"/>
        <v>0</v>
      </c>
      <c r="AY87" s="8">
        <f t="shared" si="66"/>
        <v>0</v>
      </c>
      <c r="AZ87" s="8">
        <f t="shared" si="66"/>
        <v>0</v>
      </c>
      <c r="BA87" s="8">
        <f t="shared" si="66"/>
        <v>0</v>
      </c>
      <c r="BB87" s="8">
        <f t="shared" si="66"/>
        <v>0</v>
      </c>
      <c r="BC87" s="8">
        <f t="shared" si="66"/>
        <v>0</v>
      </c>
      <c r="BD87" s="8">
        <f t="shared" si="66"/>
        <v>0</v>
      </c>
      <c r="BE87" s="8">
        <f t="shared" si="66"/>
        <v>0</v>
      </c>
      <c r="BF87" s="8">
        <f t="shared" si="66"/>
        <v>0</v>
      </c>
      <c r="BG87" s="8">
        <f t="shared" si="66"/>
        <v>0</v>
      </c>
      <c r="BH87" s="8">
        <f t="shared" si="66"/>
        <v>0</v>
      </c>
      <c r="BI87" s="8">
        <f t="shared" si="66"/>
        <v>0</v>
      </c>
      <c r="BJ87" s="8">
        <f t="shared" si="66"/>
        <v>0</v>
      </c>
    </row>
    <row r="88" spans="2:62" x14ac:dyDescent="0.2">
      <c r="B88" t="s">
        <v>26</v>
      </c>
      <c r="C88" t="s">
        <v>18</v>
      </c>
      <c r="D88" s="9">
        <f>D84*D80</f>
        <v>0</v>
      </c>
      <c r="E88" s="9">
        <f t="shared" ref="E88:BJ88" si="67">E84*E80</f>
        <v>0</v>
      </c>
      <c r="F88" s="9">
        <f t="shared" si="67"/>
        <v>0</v>
      </c>
      <c r="G88" s="9">
        <f t="shared" si="67"/>
        <v>0</v>
      </c>
      <c r="H88" s="9">
        <f t="shared" si="67"/>
        <v>0</v>
      </c>
      <c r="I88" s="9">
        <f t="shared" si="67"/>
        <v>0</v>
      </c>
      <c r="J88" s="9">
        <f t="shared" si="67"/>
        <v>0</v>
      </c>
      <c r="K88" s="9">
        <f t="shared" si="67"/>
        <v>0</v>
      </c>
      <c r="L88" s="9">
        <f t="shared" si="67"/>
        <v>0</v>
      </c>
      <c r="M88" s="9">
        <f t="shared" si="67"/>
        <v>0</v>
      </c>
      <c r="N88" s="9">
        <f t="shared" si="67"/>
        <v>0</v>
      </c>
      <c r="O88" s="9">
        <f t="shared" si="67"/>
        <v>0</v>
      </c>
      <c r="P88" s="9">
        <f t="shared" si="67"/>
        <v>0</v>
      </c>
      <c r="Q88" s="9">
        <f t="shared" si="67"/>
        <v>0</v>
      </c>
      <c r="R88" s="9">
        <f t="shared" si="67"/>
        <v>0</v>
      </c>
      <c r="S88" s="9">
        <f t="shared" si="67"/>
        <v>0</v>
      </c>
      <c r="T88" s="9">
        <f t="shared" si="67"/>
        <v>0</v>
      </c>
      <c r="U88" s="9">
        <f t="shared" si="67"/>
        <v>0</v>
      </c>
      <c r="V88" s="9">
        <f t="shared" si="67"/>
        <v>0</v>
      </c>
      <c r="W88" s="9">
        <f t="shared" si="67"/>
        <v>0</v>
      </c>
      <c r="X88" s="9">
        <f t="shared" si="67"/>
        <v>0</v>
      </c>
      <c r="Y88" s="9">
        <f t="shared" si="67"/>
        <v>0</v>
      </c>
      <c r="Z88" s="9">
        <f t="shared" si="67"/>
        <v>0</v>
      </c>
      <c r="AA88" s="9">
        <f t="shared" si="67"/>
        <v>0</v>
      </c>
      <c r="AB88" s="9">
        <f t="shared" si="67"/>
        <v>0</v>
      </c>
      <c r="AC88" s="9">
        <f t="shared" si="67"/>
        <v>0</v>
      </c>
      <c r="AD88" s="9">
        <f t="shared" si="67"/>
        <v>0</v>
      </c>
      <c r="AE88" s="9">
        <f t="shared" si="67"/>
        <v>0</v>
      </c>
      <c r="AF88" s="9">
        <f t="shared" si="67"/>
        <v>0</v>
      </c>
      <c r="AG88" s="9">
        <f t="shared" si="67"/>
        <v>0</v>
      </c>
      <c r="AH88" s="9">
        <f t="shared" si="67"/>
        <v>0</v>
      </c>
      <c r="AI88" s="9">
        <f t="shared" si="67"/>
        <v>0</v>
      </c>
      <c r="AJ88" s="9">
        <f t="shared" si="67"/>
        <v>0</v>
      </c>
      <c r="AK88" s="9">
        <f t="shared" si="67"/>
        <v>0</v>
      </c>
      <c r="AL88" s="9">
        <f t="shared" si="67"/>
        <v>0</v>
      </c>
      <c r="AM88" s="9">
        <f t="shared" si="67"/>
        <v>0</v>
      </c>
      <c r="AN88" s="9">
        <f t="shared" si="67"/>
        <v>0</v>
      </c>
      <c r="AO88" s="9">
        <f t="shared" si="67"/>
        <v>0</v>
      </c>
      <c r="AP88" s="9">
        <f t="shared" si="67"/>
        <v>0</v>
      </c>
      <c r="AQ88" s="9">
        <f t="shared" si="67"/>
        <v>0</v>
      </c>
      <c r="AR88" s="9">
        <f t="shared" si="67"/>
        <v>0</v>
      </c>
      <c r="AS88" s="9">
        <f t="shared" si="67"/>
        <v>0</v>
      </c>
      <c r="AT88" s="9">
        <f t="shared" si="67"/>
        <v>0</v>
      </c>
      <c r="AU88" s="9">
        <f t="shared" si="67"/>
        <v>0</v>
      </c>
      <c r="AV88" s="9">
        <f t="shared" si="67"/>
        <v>0</v>
      </c>
      <c r="AW88" s="9">
        <f t="shared" si="67"/>
        <v>0</v>
      </c>
      <c r="AX88" s="9">
        <f t="shared" si="67"/>
        <v>0</v>
      </c>
      <c r="AY88" s="9">
        <f t="shared" si="67"/>
        <v>0</v>
      </c>
      <c r="AZ88" s="9">
        <f t="shared" si="67"/>
        <v>0</v>
      </c>
      <c r="BA88" s="9">
        <f t="shared" si="67"/>
        <v>0</v>
      </c>
      <c r="BB88" s="9">
        <f t="shared" si="67"/>
        <v>0</v>
      </c>
      <c r="BC88" s="9">
        <f t="shared" si="67"/>
        <v>0</v>
      </c>
      <c r="BD88" s="9">
        <f t="shared" si="67"/>
        <v>0</v>
      </c>
      <c r="BE88" s="9">
        <f t="shared" si="67"/>
        <v>0</v>
      </c>
      <c r="BF88" s="9">
        <f t="shared" si="67"/>
        <v>0</v>
      </c>
      <c r="BG88" s="9">
        <f t="shared" si="67"/>
        <v>0</v>
      </c>
      <c r="BH88" s="9">
        <f t="shared" si="67"/>
        <v>0</v>
      </c>
      <c r="BI88" s="9">
        <f t="shared" si="67"/>
        <v>0</v>
      </c>
      <c r="BJ88" s="9">
        <f t="shared" si="67"/>
        <v>0</v>
      </c>
    </row>
    <row r="89" spans="2:62" x14ac:dyDescent="0.2">
      <c r="D89" s="11"/>
    </row>
    <row r="90" spans="2:62" x14ac:dyDescent="0.2">
      <c r="B90" t="s">
        <v>43</v>
      </c>
      <c r="C90" t="s">
        <v>40</v>
      </c>
      <c r="D90" s="9">
        <f>D88*D$10</f>
        <v>0</v>
      </c>
      <c r="E90" s="9">
        <f t="shared" ref="E90:BJ90" si="68">E88*E$10</f>
        <v>0</v>
      </c>
      <c r="F90" s="9">
        <f t="shared" si="68"/>
        <v>0</v>
      </c>
      <c r="G90" s="9">
        <f t="shared" si="68"/>
        <v>0</v>
      </c>
      <c r="H90" s="9">
        <f t="shared" si="68"/>
        <v>0</v>
      </c>
      <c r="I90" s="9">
        <f t="shared" si="68"/>
        <v>0</v>
      </c>
      <c r="J90" s="9">
        <f t="shared" si="68"/>
        <v>0</v>
      </c>
      <c r="K90" s="9">
        <f t="shared" si="68"/>
        <v>0</v>
      </c>
      <c r="L90" s="9">
        <f t="shared" si="68"/>
        <v>0</v>
      </c>
      <c r="M90" s="9">
        <f t="shared" si="68"/>
        <v>0</v>
      </c>
      <c r="N90" s="9">
        <f t="shared" si="68"/>
        <v>0</v>
      </c>
      <c r="O90" s="9">
        <f t="shared" si="68"/>
        <v>0</v>
      </c>
      <c r="P90" s="9">
        <f t="shared" si="68"/>
        <v>0</v>
      </c>
      <c r="Q90" s="9">
        <f t="shared" si="68"/>
        <v>0</v>
      </c>
      <c r="R90" s="9">
        <f t="shared" si="68"/>
        <v>0</v>
      </c>
      <c r="S90" s="9">
        <f t="shared" si="68"/>
        <v>0</v>
      </c>
      <c r="T90" s="9">
        <f t="shared" si="68"/>
        <v>0</v>
      </c>
      <c r="U90" s="9">
        <f t="shared" si="68"/>
        <v>0</v>
      </c>
      <c r="V90" s="9">
        <f t="shared" si="68"/>
        <v>0</v>
      </c>
      <c r="W90" s="9">
        <f t="shared" si="68"/>
        <v>0</v>
      </c>
      <c r="X90" s="9">
        <f t="shared" si="68"/>
        <v>0</v>
      </c>
      <c r="Y90" s="9">
        <f t="shared" si="68"/>
        <v>0</v>
      </c>
      <c r="Z90" s="9">
        <f t="shared" si="68"/>
        <v>0</v>
      </c>
      <c r="AA90" s="9">
        <f t="shared" si="68"/>
        <v>0</v>
      </c>
      <c r="AB90" s="9">
        <f t="shared" si="68"/>
        <v>0</v>
      </c>
      <c r="AC90" s="9">
        <f t="shared" si="68"/>
        <v>0</v>
      </c>
      <c r="AD90" s="9">
        <f t="shared" si="68"/>
        <v>0</v>
      </c>
      <c r="AE90" s="9">
        <f t="shared" si="68"/>
        <v>0</v>
      </c>
      <c r="AF90" s="9">
        <f t="shared" si="68"/>
        <v>0</v>
      </c>
      <c r="AG90" s="9">
        <f t="shared" si="68"/>
        <v>0</v>
      </c>
      <c r="AH90" s="9">
        <f t="shared" si="68"/>
        <v>0</v>
      </c>
      <c r="AI90" s="9">
        <f t="shared" si="68"/>
        <v>0</v>
      </c>
      <c r="AJ90" s="9">
        <f t="shared" si="68"/>
        <v>0</v>
      </c>
      <c r="AK90" s="9">
        <f t="shared" si="68"/>
        <v>0</v>
      </c>
      <c r="AL90" s="9">
        <f t="shared" si="68"/>
        <v>0</v>
      </c>
      <c r="AM90" s="9">
        <f t="shared" si="68"/>
        <v>0</v>
      </c>
      <c r="AN90" s="9">
        <f t="shared" si="68"/>
        <v>0</v>
      </c>
      <c r="AO90" s="9">
        <f t="shared" si="68"/>
        <v>0</v>
      </c>
      <c r="AP90" s="9">
        <f t="shared" si="68"/>
        <v>0</v>
      </c>
      <c r="AQ90" s="9">
        <f t="shared" si="68"/>
        <v>0</v>
      </c>
      <c r="AR90" s="9">
        <f t="shared" si="68"/>
        <v>0</v>
      </c>
      <c r="AS90" s="9">
        <f t="shared" si="68"/>
        <v>0</v>
      </c>
      <c r="AT90" s="9">
        <f t="shared" si="68"/>
        <v>0</v>
      </c>
      <c r="AU90" s="9">
        <f t="shared" si="68"/>
        <v>0</v>
      </c>
      <c r="AV90" s="9">
        <f t="shared" si="68"/>
        <v>0</v>
      </c>
      <c r="AW90" s="9">
        <f t="shared" si="68"/>
        <v>0</v>
      </c>
      <c r="AX90" s="9">
        <f t="shared" si="68"/>
        <v>0</v>
      </c>
      <c r="AY90" s="9">
        <f t="shared" si="68"/>
        <v>0</v>
      </c>
      <c r="AZ90" s="9">
        <f t="shared" si="68"/>
        <v>0</v>
      </c>
      <c r="BA90" s="9">
        <f t="shared" si="68"/>
        <v>0</v>
      </c>
      <c r="BB90" s="9">
        <f t="shared" si="68"/>
        <v>0</v>
      </c>
      <c r="BC90" s="9">
        <f t="shared" si="68"/>
        <v>0</v>
      </c>
      <c r="BD90" s="9">
        <f t="shared" si="68"/>
        <v>0</v>
      </c>
      <c r="BE90" s="9">
        <f t="shared" si="68"/>
        <v>0</v>
      </c>
      <c r="BF90" s="9">
        <f t="shared" si="68"/>
        <v>0</v>
      </c>
      <c r="BG90" s="9">
        <f t="shared" si="68"/>
        <v>0</v>
      </c>
      <c r="BH90" s="9">
        <f t="shared" si="68"/>
        <v>0</v>
      </c>
      <c r="BI90" s="9">
        <f t="shared" si="68"/>
        <v>0</v>
      </c>
      <c r="BJ90" s="9">
        <f t="shared" si="68"/>
        <v>0</v>
      </c>
    </row>
    <row r="92" spans="2:62" x14ac:dyDescent="0.2">
      <c r="B92" s="4" t="s">
        <v>42</v>
      </c>
    </row>
    <row r="93" spans="2:62" x14ac:dyDescent="0.2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2:62" x14ac:dyDescent="0.2">
      <c r="B94" s="20" t="s">
        <v>38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2:62" x14ac:dyDescent="0.2">
      <c r="B95" t="str">
        <f>B92&amp; " Rate"</f>
        <v>Standard Feed-in tariff Rate</v>
      </c>
      <c r="C95" t="s">
        <v>39</v>
      </c>
      <c r="D95" s="21">
        <v>0</v>
      </c>
    </row>
    <row r="96" spans="2:62" x14ac:dyDescent="0.2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</row>
    <row r="97" spans="2:62" x14ac:dyDescent="0.2">
      <c r="B97" t="s">
        <v>6</v>
      </c>
      <c r="C97" t="s">
        <v>7</v>
      </c>
      <c r="D97" s="14">
        <v>851</v>
      </c>
      <c r="E97" s="14">
        <v>906</v>
      </c>
      <c r="F97" s="14">
        <v>947</v>
      </c>
      <c r="G97" s="14">
        <v>938</v>
      </c>
      <c r="H97" s="14">
        <v>961</v>
      </c>
      <c r="I97" s="14">
        <v>987</v>
      </c>
      <c r="J97" s="14">
        <v>967</v>
      </c>
      <c r="K97" s="14">
        <v>986</v>
      </c>
      <c r="L97" s="14">
        <v>877</v>
      </c>
      <c r="M97" s="14">
        <v>764</v>
      </c>
      <c r="N97" s="14">
        <v>754</v>
      </c>
      <c r="O97" s="14">
        <v>759</v>
      </c>
      <c r="P97" s="14">
        <v>784</v>
      </c>
      <c r="Q97" s="14">
        <v>781</v>
      </c>
      <c r="R97" s="14">
        <v>776</v>
      </c>
      <c r="S97" s="14">
        <v>770</v>
      </c>
      <c r="T97" s="27">
        <f t="shared" ref="T97:BJ97" si="69">T17/3</f>
        <v>1180.6666666666667</v>
      </c>
      <c r="U97" s="27">
        <f t="shared" si="69"/>
        <v>1180.6666666666667</v>
      </c>
      <c r="V97" s="27">
        <f t="shared" si="69"/>
        <v>1180.6666666666667</v>
      </c>
      <c r="W97" s="27">
        <f t="shared" si="69"/>
        <v>1180.6666666666667</v>
      </c>
      <c r="X97" s="27">
        <f t="shared" si="69"/>
        <v>1180.6666666666667</v>
      </c>
      <c r="Y97" s="27">
        <f t="shared" si="69"/>
        <v>1180.6666666666667</v>
      </c>
      <c r="Z97" s="27">
        <f t="shared" si="69"/>
        <v>1180.6666666666667</v>
      </c>
      <c r="AA97" s="27">
        <f t="shared" si="69"/>
        <v>1180.6666666666667</v>
      </c>
      <c r="AB97" s="27">
        <f t="shared" si="69"/>
        <v>1180.6666666666667</v>
      </c>
      <c r="AC97" s="27">
        <f t="shared" si="69"/>
        <v>1180.6666666666667</v>
      </c>
      <c r="AD97" s="27">
        <f t="shared" si="69"/>
        <v>1180.6666666666667</v>
      </c>
      <c r="AE97" s="27">
        <f t="shared" si="69"/>
        <v>1180.6666666666667</v>
      </c>
      <c r="AF97" s="27">
        <f t="shared" si="69"/>
        <v>1180.6666666666667</v>
      </c>
      <c r="AG97" s="27">
        <f t="shared" si="69"/>
        <v>1180.6666666666667</v>
      </c>
      <c r="AH97" s="27">
        <f t="shared" si="69"/>
        <v>1180.6666666666667</v>
      </c>
      <c r="AI97" s="27">
        <f t="shared" si="69"/>
        <v>1180.6666666666667</v>
      </c>
      <c r="AJ97" s="27">
        <f t="shared" si="69"/>
        <v>1180.6666666666667</v>
      </c>
      <c r="AK97" s="27">
        <f t="shared" si="69"/>
        <v>1180.6666666666667</v>
      </c>
      <c r="AL97" s="27">
        <f t="shared" si="69"/>
        <v>1180.6666666666667</v>
      </c>
      <c r="AM97" s="27">
        <f t="shared" si="69"/>
        <v>1180.6666666666667</v>
      </c>
      <c r="AN97" s="27">
        <f t="shared" si="69"/>
        <v>1180.6666666666667</v>
      </c>
      <c r="AO97" s="27">
        <f t="shared" si="69"/>
        <v>1180.6666666666667</v>
      </c>
      <c r="AP97" s="27">
        <f t="shared" si="69"/>
        <v>1180.6666666666667</v>
      </c>
      <c r="AQ97" s="27">
        <f t="shared" si="69"/>
        <v>1180.6666666666667</v>
      </c>
      <c r="AR97" s="27">
        <f t="shared" si="69"/>
        <v>1180.6666666666667</v>
      </c>
      <c r="AS97" s="27">
        <f t="shared" si="69"/>
        <v>1180.6666666666667</v>
      </c>
      <c r="AT97" s="27">
        <f t="shared" si="69"/>
        <v>1180.6666666666667</v>
      </c>
      <c r="AU97" s="27">
        <f t="shared" si="69"/>
        <v>1180.6666666666667</v>
      </c>
      <c r="AV97" s="27">
        <f t="shared" si="69"/>
        <v>1180.6666666666667</v>
      </c>
      <c r="AW97" s="27">
        <f t="shared" si="69"/>
        <v>1180.6666666666667</v>
      </c>
      <c r="AX97" s="27">
        <f t="shared" si="69"/>
        <v>1180.6666666666667</v>
      </c>
      <c r="AY97" s="27">
        <f t="shared" si="69"/>
        <v>1180.6666666666667</v>
      </c>
      <c r="AZ97" s="27">
        <f t="shared" si="69"/>
        <v>1180.6666666666667</v>
      </c>
      <c r="BA97" s="27">
        <f t="shared" si="69"/>
        <v>1180.6666666666667</v>
      </c>
      <c r="BB97" s="27">
        <f t="shared" si="69"/>
        <v>1180.6666666666667</v>
      </c>
      <c r="BC97" s="27">
        <f t="shared" si="69"/>
        <v>1180.6666666666667</v>
      </c>
      <c r="BD97" s="27">
        <f t="shared" si="69"/>
        <v>1180.6666666666667</v>
      </c>
      <c r="BE97" s="27">
        <f t="shared" si="69"/>
        <v>1180.6666666666667</v>
      </c>
      <c r="BF97" s="27">
        <f t="shared" si="69"/>
        <v>1180.6666666666667</v>
      </c>
      <c r="BG97" s="27">
        <f t="shared" si="69"/>
        <v>1180.6666666666667</v>
      </c>
      <c r="BH97" s="27">
        <f t="shared" si="69"/>
        <v>1180.6666666666667</v>
      </c>
      <c r="BI97" s="27">
        <f t="shared" si="69"/>
        <v>1180.6666666666667</v>
      </c>
      <c r="BJ97" s="27">
        <f t="shared" si="69"/>
        <v>1180.6666666666667</v>
      </c>
    </row>
    <row r="98" spans="2:62" x14ac:dyDescent="0.2">
      <c r="B98" t="s">
        <v>1</v>
      </c>
      <c r="C98" t="s">
        <v>29</v>
      </c>
      <c r="D98" s="5">
        <v>0.56699999999999995</v>
      </c>
      <c r="E98" s="5">
        <v>0.56699999999999995</v>
      </c>
      <c r="F98" s="5">
        <v>0.56699999999999995</v>
      </c>
      <c r="G98" s="5">
        <v>0.56699999999999995</v>
      </c>
      <c r="H98" s="5">
        <v>0.56699999999999995</v>
      </c>
      <c r="I98" s="5">
        <v>0.56699999999999995</v>
      </c>
      <c r="J98" s="5">
        <v>0.56699999999999995</v>
      </c>
      <c r="K98" s="5">
        <v>0.56699999999999995</v>
      </c>
      <c r="L98" s="5">
        <v>0.56699999999999995</v>
      </c>
      <c r="M98" s="5">
        <v>0.56699999999999995</v>
      </c>
      <c r="N98" s="5">
        <v>0.56699999999999995</v>
      </c>
      <c r="O98" s="5">
        <v>0.56699999999999995</v>
      </c>
      <c r="P98" s="5">
        <v>0.56699999999999995</v>
      </c>
      <c r="Q98" s="5">
        <v>0.56699999999999995</v>
      </c>
      <c r="R98" s="5">
        <v>0.56699999999999995</v>
      </c>
      <c r="S98" s="5">
        <v>0.56699999999999995</v>
      </c>
      <c r="T98" s="5">
        <v>0.56699999999999995</v>
      </c>
      <c r="U98" s="5">
        <v>0.56699999999999995</v>
      </c>
      <c r="V98" s="5">
        <v>0.56699999999999995</v>
      </c>
      <c r="W98" s="5">
        <v>0.56699999999999995</v>
      </c>
      <c r="X98" s="5">
        <v>0.56699999999999995</v>
      </c>
      <c r="Y98" s="5">
        <v>0.56699999999999995</v>
      </c>
      <c r="Z98" s="5">
        <v>0.56699999999999995</v>
      </c>
      <c r="AA98" s="5">
        <v>0.56699999999999995</v>
      </c>
      <c r="AB98" s="5">
        <v>0.56699999999999995</v>
      </c>
      <c r="AC98" s="5">
        <v>0.56699999999999995</v>
      </c>
      <c r="AD98" s="5">
        <v>0.56699999999999995</v>
      </c>
      <c r="AE98" s="5">
        <v>0.56699999999999995</v>
      </c>
      <c r="AF98" s="5">
        <v>0.56699999999999995</v>
      </c>
      <c r="AG98" s="5">
        <v>0.56699999999999995</v>
      </c>
      <c r="AH98" s="5">
        <v>0.56699999999999995</v>
      </c>
      <c r="AI98" s="5">
        <v>0.56699999999999995</v>
      </c>
      <c r="AJ98" s="5">
        <v>0.56699999999999995</v>
      </c>
      <c r="AK98" s="5">
        <v>0.56699999999999995</v>
      </c>
      <c r="AL98" s="5">
        <v>0.56699999999999995</v>
      </c>
      <c r="AM98" s="5">
        <v>0.56699999999999995</v>
      </c>
      <c r="AN98" s="5">
        <v>0.56699999999999995</v>
      </c>
      <c r="AO98" s="5">
        <v>0.56699999999999995</v>
      </c>
      <c r="AP98" s="5">
        <v>0.56699999999999995</v>
      </c>
      <c r="AQ98" s="5">
        <v>0.56699999999999995</v>
      </c>
      <c r="AR98" s="5">
        <v>0.56699999999999995</v>
      </c>
      <c r="AS98" s="5">
        <v>0.56699999999999995</v>
      </c>
      <c r="AT98" s="5">
        <v>0.56699999999999995</v>
      </c>
      <c r="AU98" s="5">
        <v>0.56699999999999995</v>
      </c>
      <c r="AV98" s="5">
        <v>0.56699999999999995</v>
      </c>
      <c r="AW98" s="5">
        <v>0.56699999999999995</v>
      </c>
      <c r="AX98" s="5">
        <v>0.56699999999999995</v>
      </c>
      <c r="AY98" s="5">
        <v>0.56699999999999995</v>
      </c>
      <c r="AZ98" s="5">
        <v>0.56699999999999995</v>
      </c>
      <c r="BA98" s="5">
        <v>0.56699999999999995</v>
      </c>
      <c r="BB98" s="5">
        <v>0.56699999999999995</v>
      </c>
      <c r="BC98" s="5">
        <v>0.56699999999999995</v>
      </c>
      <c r="BD98" s="5">
        <v>0.56699999999999995</v>
      </c>
      <c r="BE98" s="5">
        <v>0.56699999999999995</v>
      </c>
      <c r="BF98" s="5">
        <v>0.56699999999999995</v>
      </c>
      <c r="BG98" s="5">
        <v>0.56699999999999995</v>
      </c>
      <c r="BH98" s="5">
        <v>0.56699999999999995</v>
      </c>
      <c r="BI98" s="5">
        <v>0.56699999999999995</v>
      </c>
      <c r="BJ98" s="5">
        <v>0.56699999999999995</v>
      </c>
    </row>
    <row r="99" spans="2:62" x14ac:dyDescent="0.2">
      <c r="B99" t="s">
        <v>8</v>
      </c>
      <c r="C99" t="s">
        <v>9</v>
      </c>
      <c r="D99" s="14">
        <v>1044.3910000000001</v>
      </c>
      <c r="E99" s="14">
        <v>1155.1379999999999</v>
      </c>
      <c r="F99" s="14">
        <v>1241.5119999999999</v>
      </c>
      <c r="G99" s="14">
        <v>1241.27</v>
      </c>
      <c r="H99" s="14">
        <v>1303.3030000000001</v>
      </c>
      <c r="I99" s="14">
        <v>1365.5319999999999</v>
      </c>
      <c r="J99" s="14">
        <v>1344.231</v>
      </c>
      <c r="K99" s="14">
        <v>1388.7909999999999</v>
      </c>
      <c r="L99" s="14">
        <v>1234.4059999999999</v>
      </c>
      <c r="M99" s="14">
        <v>1078.7080000000001</v>
      </c>
      <c r="N99" s="14">
        <v>1056.307</v>
      </c>
      <c r="O99" s="14">
        <v>1076.1130000000001</v>
      </c>
      <c r="P99" s="14">
        <v>1140.633</v>
      </c>
      <c r="Q99" s="14">
        <v>1141.069</v>
      </c>
      <c r="R99" s="14">
        <v>1134.539</v>
      </c>
      <c r="S99" s="14">
        <v>1125.6489999999999</v>
      </c>
      <c r="T99" s="27">
        <f t="shared" ref="T99:BJ99" si="70">S99*1.01</f>
        <v>1136.9054899999999</v>
      </c>
      <c r="U99" s="27">
        <f t="shared" si="70"/>
        <v>1148.2745448999999</v>
      </c>
      <c r="V99" s="27">
        <f t="shared" si="70"/>
        <v>1159.757290349</v>
      </c>
      <c r="W99" s="27">
        <f t="shared" si="70"/>
        <v>1171.3548632524901</v>
      </c>
      <c r="X99" s="27">
        <f t="shared" si="70"/>
        <v>1183.0684118850149</v>
      </c>
      <c r="Y99" s="27">
        <f t="shared" si="70"/>
        <v>1194.899096003865</v>
      </c>
      <c r="Z99" s="27">
        <f t="shared" si="70"/>
        <v>1206.8480869639036</v>
      </c>
      <c r="AA99" s="27">
        <f t="shared" si="70"/>
        <v>1218.9165678335426</v>
      </c>
      <c r="AB99" s="27">
        <f t="shared" si="70"/>
        <v>1231.105733511878</v>
      </c>
      <c r="AC99" s="27">
        <f t="shared" si="70"/>
        <v>1243.4167908469969</v>
      </c>
      <c r="AD99" s="27">
        <f t="shared" si="70"/>
        <v>1255.850958755467</v>
      </c>
      <c r="AE99" s="27">
        <f t="shared" si="70"/>
        <v>1268.4094683430217</v>
      </c>
      <c r="AF99" s="27">
        <f t="shared" si="70"/>
        <v>1281.0935630264519</v>
      </c>
      <c r="AG99" s="27">
        <f t="shared" si="70"/>
        <v>1293.9044986567164</v>
      </c>
      <c r="AH99" s="27">
        <f t="shared" si="70"/>
        <v>1306.8435436432835</v>
      </c>
      <c r="AI99" s="27">
        <f t="shared" si="70"/>
        <v>1319.9119790797163</v>
      </c>
      <c r="AJ99" s="27">
        <f t="shared" si="70"/>
        <v>1333.1110988705134</v>
      </c>
      <c r="AK99" s="27">
        <f t="shared" si="70"/>
        <v>1346.4422098592186</v>
      </c>
      <c r="AL99" s="27">
        <f t="shared" si="70"/>
        <v>1359.9066319578108</v>
      </c>
      <c r="AM99" s="27">
        <f t="shared" si="70"/>
        <v>1373.5056982773888</v>
      </c>
      <c r="AN99" s="27">
        <f t="shared" si="70"/>
        <v>1387.2407552601626</v>
      </c>
      <c r="AO99" s="27">
        <f t="shared" si="70"/>
        <v>1401.1131628127641</v>
      </c>
      <c r="AP99" s="27">
        <f t="shared" si="70"/>
        <v>1415.1242944408918</v>
      </c>
      <c r="AQ99" s="27">
        <f t="shared" si="70"/>
        <v>1429.2755373853008</v>
      </c>
      <c r="AR99" s="27">
        <f t="shared" si="70"/>
        <v>1443.5682927591538</v>
      </c>
      <c r="AS99" s="27">
        <f t="shared" si="70"/>
        <v>1458.0039756867454</v>
      </c>
      <c r="AT99" s="27">
        <f t="shared" si="70"/>
        <v>1472.584015443613</v>
      </c>
      <c r="AU99" s="27">
        <f t="shared" si="70"/>
        <v>1487.3098555980491</v>
      </c>
      <c r="AV99" s="27">
        <f t="shared" si="70"/>
        <v>1502.1829541540296</v>
      </c>
      <c r="AW99" s="27">
        <f t="shared" si="70"/>
        <v>1517.2047836955699</v>
      </c>
      <c r="AX99" s="27">
        <f t="shared" si="70"/>
        <v>1532.3768315325256</v>
      </c>
      <c r="AY99" s="27">
        <f t="shared" si="70"/>
        <v>1547.7005998478508</v>
      </c>
      <c r="AZ99" s="27">
        <f t="shared" si="70"/>
        <v>1563.1776058463292</v>
      </c>
      <c r="BA99" s="27">
        <f t="shared" si="70"/>
        <v>1578.8093819047926</v>
      </c>
      <c r="BB99" s="27">
        <f t="shared" si="70"/>
        <v>1594.5974757238405</v>
      </c>
      <c r="BC99" s="27">
        <f t="shared" si="70"/>
        <v>1610.5434504810789</v>
      </c>
      <c r="BD99" s="27">
        <f t="shared" si="70"/>
        <v>1626.6488849858897</v>
      </c>
      <c r="BE99" s="27">
        <f t="shared" si="70"/>
        <v>1642.9153738357486</v>
      </c>
      <c r="BF99" s="27">
        <f t="shared" si="70"/>
        <v>1659.344527574106</v>
      </c>
      <c r="BG99" s="27">
        <f t="shared" si="70"/>
        <v>1675.937972849847</v>
      </c>
      <c r="BH99" s="27">
        <f t="shared" si="70"/>
        <v>1692.6973525783455</v>
      </c>
      <c r="BI99" s="27">
        <f t="shared" si="70"/>
        <v>1709.6243261041291</v>
      </c>
      <c r="BJ99" s="27">
        <f t="shared" si="70"/>
        <v>1726.7205693651704</v>
      </c>
    </row>
    <row r="100" spans="2:62" x14ac:dyDescent="0.2">
      <c r="B100" t="s">
        <v>13</v>
      </c>
      <c r="C100" t="s">
        <v>14</v>
      </c>
      <c r="D100" s="10">
        <f t="shared" ref="D100:AI100" si="71">IF(D99=0,0,D99/D97)</f>
        <v>1.2272514688601646</v>
      </c>
      <c r="E100" s="10">
        <f t="shared" si="71"/>
        <v>1.2749867549668874</v>
      </c>
      <c r="F100" s="10">
        <f t="shared" si="71"/>
        <v>1.3109947201689545</v>
      </c>
      <c r="G100" s="10">
        <f t="shared" si="71"/>
        <v>1.323315565031983</v>
      </c>
      <c r="H100" s="10">
        <f t="shared" si="71"/>
        <v>1.3561945889698233</v>
      </c>
      <c r="I100" s="10">
        <f t="shared" si="71"/>
        <v>1.3835177304964539</v>
      </c>
      <c r="J100" s="10">
        <f t="shared" si="71"/>
        <v>1.3901044467425026</v>
      </c>
      <c r="K100" s="10">
        <f t="shared" si="71"/>
        <v>1.4085101419878296</v>
      </c>
      <c r="L100" s="10">
        <f t="shared" si="71"/>
        <v>1.4075324971493728</v>
      </c>
      <c r="M100" s="10">
        <f t="shared" si="71"/>
        <v>1.4119214659685866</v>
      </c>
      <c r="N100" s="10">
        <f t="shared" si="71"/>
        <v>1.4009376657824935</v>
      </c>
      <c r="O100" s="10">
        <f t="shared" si="71"/>
        <v>1.4178036890645587</v>
      </c>
      <c r="P100" s="10">
        <f t="shared" si="71"/>
        <v>1.4548890306122448</v>
      </c>
      <c r="Q100" s="10">
        <f t="shared" si="71"/>
        <v>1.4610358514724711</v>
      </c>
      <c r="R100" s="10">
        <f t="shared" si="71"/>
        <v>1.4620347938144329</v>
      </c>
      <c r="S100" s="10">
        <f t="shared" si="71"/>
        <v>1.4618818181818181</v>
      </c>
      <c r="T100" s="10">
        <f t="shared" si="71"/>
        <v>0.96293519762845836</v>
      </c>
      <c r="U100" s="10">
        <f t="shared" si="71"/>
        <v>0.97256454960474292</v>
      </c>
      <c r="V100" s="10">
        <f t="shared" si="71"/>
        <v>0.98229019510079041</v>
      </c>
      <c r="W100" s="10">
        <f t="shared" si="71"/>
        <v>0.9921130970517984</v>
      </c>
      <c r="X100" s="10">
        <f t="shared" si="71"/>
        <v>1.0020342280223165</v>
      </c>
      <c r="Y100" s="10">
        <f t="shared" si="71"/>
        <v>1.0120545703025394</v>
      </c>
      <c r="Z100" s="10">
        <f t="shared" si="71"/>
        <v>1.0221751160055648</v>
      </c>
      <c r="AA100" s="10">
        <f t="shared" si="71"/>
        <v>1.0323968671656203</v>
      </c>
      <c r="AB100" s="10">
        <f t="shared" si="71"/>
        <v>1.0427208358372766</v>
      </c>
      <c r="AC100" s="10">
        <f t="shared" si="71"/>
        <v>1.0531480441956496</v>
      </c>
      <c r="AD100" s="10">
        <f t="shared" si="71"/>
        <v>1.0636795246376061</v>
      </c>
      <c r="AE100" s="10">
        <f t="shared" si="71"/>
        <v>1.0743163198839822</v>
      </c>
      <c r="AF100" s="10">
        <f t="shared" si="71"/>
        <v>1.085059483082822</v>
      </c>
      <c r="AG100" s="10">
        <f t="shared" si="71"/>
        <v>1.0959100779136501</v>
      </c>
      <c r="AH100" s="10">
        <f t="shared" si="71"/>
        <v>1.1068691786927867</v>
      </c>
      <c r="AI100" s="10">
        <f t="shared" si="71"/>
        <v>1.1179378704797145</v>
      </c>
      <c r="AJ100" s="10">
        <f t="shared" ref="AJ100:BJ100" si="72">IF(AJ99=0,0,AJ99/AJ97)</f>
        <v>1.1291172491845116</v>
      </c>
      <c r="AK100" s="10">
        <f t="shared" si="72"/>
        <v>1.1404084216763568</v>
      </c>
      <c r="AL100" s="10">
        <f t="shared" si="72"/>
        <v>1.1518125058931203</v>
      </c>
      <c r="AM100" s="10">
        <f t="shared" si="72"/>
        <v>1.1633306309520515</v>
      </c>
      <c r="AN100" s="10">
        <f t="shared" si="72"/>
        <v>1.1749639372615719</v>
      </c>
      <c r="AO100" s="10">
        <f t="shared" si="72"/>
        <v>1.1867135766341874</v>
      </c>
      <c r="AP100" s="10">
        <f t="shared" si="72"/>
        <v>1.1985807124005294</v>
      </c>
      <c r="AQ100" s="10">
        <f t="shared" si="72"/>
        <v>1.2105665195245348</v>
      </c>
      <c r="AR100" s="10">
        <f t="shared" si="72"/>
        <v>1.2226721847197801</v>
      </c>
      <c r="AS100" s="10">
        <f t="shared" si="72"/>
        <v>1.234898906566978</v>
      </c>
      <c r="AT100" s="10">
        <f t="shared" si="72"/>
        <v>1.2472478956326478</v>
      </c>
      <c r="AU100" s="10">
        <f t="shared" si="72"/>
        <v>1.2597203745889742</v>
      </c>
      <c r="AV100" s="10">
        <f t="shared" si="72"/>
        <v>1.2723175783348641</v>
      </c>
      <c r="AW100" s="10">
        <f t="shared" si="72"/>
        <v>1.2850407541182127</v>
      </c>
      <c r="AX100" s="10">
        <f t="shared" si="72"/>
        <v>1.2978911616593949</v>
      </c>
      <c r="AY100" s="10">
        <f t="shared" si="72"/>
        <v>1.3108700732759886</v>
      </c>
      <c r="AZ100" s="10">
        <f t="shared" si="72"/>
        <v>1.3239787740087485</v>
      </c>
      <c r="BA100" s="10">
        <f t="shared" si="72"/>
        <v>1.3372185617488361</v>
      </c>
      <c r="BB100" s="10">
        <f t="shared" si="72"/>
        <v>1.3505907473663243</v>
      </c>
      <c r="BC100" s="10">
        <f t="shared" si="72"/>
        <v>1.3640966548399878</v>
      </c>
      <c r="BD100" s="10">
        <f t="shared" si="72"/>
        <v>1.3777376213883876</v>
      </c>
      <c r="BE100" s="10">
        <f t="shared" si="72"/>
        <v>1.3915149976022714</v>
      </c>
      <c r="BF100" s="10">
        <f t="shared" si="72"/>
        <v>1.405430147578294</v>
      </c>
      <c r="BG100" s="10">
        <f t="shared" si="72"/>
        <v>1.419484449054077</v>
      </c>
      <c r="BH100" s="10">
        <f t="shared" si="72"/>
        <v>1.4336792935446179</v>
      </c>
      <c r="BI100" s="10">
        <f t="shared" si="72"/>
        <v>1.448016086480064</v>
      </c>
      <c r="BJ100" s="10">
        <f t="shared" si="72"/>
        <v>1.4624962473448646</v>
      </c>
    </row>
    <row r="101" spans="2:62" x14ac:dyDescent="0.2">
      <c r="B101" t="s">
        <v>17</v>
      </c>
      <c r="C101" t="s">
        <v>18</v>
      </c>
      <c r="D101" s="10">
        <f>'PV Profile new'!P$11</f>
        <v>158.57</v>
      </c>
      <c r="E101" s="10">
        <f>'PV Profile new'!Q$11</f>
        <v>151</v>
      </c>
      <c r="F101" s="10">
        <f>'PV Profile new'!R$11</f>
        <v>142.33000000000001</v>
      </c>
      <c r="G101" s="10">
        <f>'PV Profile new'!S$11</f>
        <v>85.31</v>
      </c>
      <c r="H101" s="10">
        <f>'PV Profile new'!T$11</f>
        <v>60.69</v>
      </c>
      <c r="I101" s="10">
        <f>'PV Profile new'!U$11</f>
        <v>43.92</v>
      </c>
      <c r="J101" s="10">
        <f>'PV Profile new'!V$11</f>
        <v>52.36</v>
      </c>
      <c r="K101" s="10">
        <f>'PV Profile new'!W$11</f>
        <v>72.37</v>
      </c>
      <c r="L101" s="10">
        <f>'PV Profile new'!X$11</f>
        <v>98.53</v>
      </c>
      <c r="M101" s="10">
        <f>'PV Profile new'!Y$11</f>
        <v>139.29</v>
      </c>
      <c r="N101" s="10">
        <f>'PV Profile new'!Z$11</f>
        <v>133.84</v>
      </c>
      <c r="O101" s="10">
        <f>'PV Profile new'!AA$11</f>
        <v>144.33000000000001</v>
      </c>
      <c r="P101" s="23">
        <f t="shared" ref="P101:BJ101" si="73">D101</f>
        <v>158.57</v>
      </c>
      <c r="Q101" s="10">
        <f t="shared" si="73"/>
        <v>151</v>
      </c>
      <c r="R101" s="10">
        <f t="shared" si="73"/>
        <v>142.33000000000001</v>
      </c>
      <c r="S101" s="10">
        <f t="shared" si="73"/>
        <v>85.31</v>
      </c>
      <c r="T101" s="10">
        <f t="shared" si="73"/>
        <v>60.69</v>
      </c>
      <c r="U101" s="10">
        <f t="shared" si="73"/>
        <v>43.92</v>
      </c>
      <c r="V101" s="10">
        <f t="shared" si="73"/>
        <v>52.36</v>
      </c>
      <c r="W101" s="10">
        <f t="shared" si="73"/>
        <v>72.37</v>
      </c>
      <c r="X101" s="10">
        <f t="shared" si="73"/>
        <v>98.53</v>
      </c>
      <c r="Y101" s="10">
        <f t="shared" si="73"/>
        <v>139.29</v>
      </c>
      <c r="Z101" s="10">
        <f t="shared" si="73"/>
        <v>133.84</v>
      </c>
      <c r="AA101" s="10">
        <f t="shared" si="73"/>
        <v>144.33000000000001</v>
      </c>
      <c r="AB101" s="10">
        <f t="shared" si="73"/>
        <v>158.57</v>
      </c>
      <c r="AC101" s="10">
        <f t="shared" si="73"/>
        <v>151</v>
      </c>
      <c r="AD101" s="10">
        <f t="shared" si="73"/>
        <v>142.33000000000001</v>
      </c>
      <c r="AE101" s="10">
        <f t="shared" si="73"/>
        <v>85.31</v>
      </c>
      <c r="AF101" s="10">
        <f t="shared" si="73"/>
        <v>60.69</v>
      </c>
      <c r="AG101" s="10">
        <f t="shared" si="73"/>
        <v>43.92</v>
      </c>
      <c r="AH101" s="10">
        <f t="shared" si="73"/>
        <v>52.36</v>
      </c>
      <c r="AI101" s="10">
        <f t="shared" si="73"/>
        <v>72.37</v>
      </c>
      <c r="AJ101" s="10">
        <f t="shared" si="73"/>
        <v>98.53</v>
      </c>
      <c r="AK101" s="10">
        <f t="shared" si="73"/>
        <v>139.29</v>
      </c>
      <c r="AL101" s="10">
        <f t="shared" si="73"/>
        <v>133.84</v>
      </c>
      <c r="AM101" s="10">
        <f t="shared" si="73"/>
        <v>144.33000000000001</v>
      </c>
      <c r="AN101" s="10">
        <f t="shared" si="73"/>
        <v>158.57</v>
      </c>
      <c r="AO101" s="10">
        <f t="shared" si="73"/>
        <v>151</v>
      </c>
      <c r="AP101" s="10">
        <f t="shared" si="73"/>
        <v>142.33000000000001</v>
      </c>
      <c r="AQ101" s="10">
        <f t="shared" si="73"/>
        <v>85.31</v>
      </c>
      <c r="AR101" s="10">
        <f t="shared" si="73"/>
        <v>60.69</v>
      </c>
      <c r="AS101" s="10">
        <f t="shared" si="73"/>
        <v>43.92</v>
      </c>
      <c r="AT101" s="10">
        <f t="shared" si="73"/>
        <v>52.36</v>
      </c>
      <c r="AU101" s="10">
        <f t="shared" si="73"/>
        <v>72.37</v>
      </c>
      <c r="AV101" s="10">
        <f t="shared" si="73"/>
        <v>98.53</v>
      </c>
      <c r="AW101" s="10">
        <f t="shared" si="73"/>
        <v>139.29</v>
      </c>
      <c r="AX101" s="10">
        <f t="shared" si="73"/>
        <v>133.84</v>
      </c>
      <c r="AY101" s="10">
        <f t="shared" si="73"/>
        <v>144.33000000000001</v>
      </c>
      <c r="AZ101" s="10">
        <f t="shared" si="73"/>
        <v>158.57</v>
      </c>
      <c r="BA101" s="10">
        <f t="shared" si="73"/>
        <v>151</v>
      </c>
      <c r="BB101" s="10">
        <f t="shared" si="73"/>
        <v>142.33000000000001</v>
      </c>
      <c r="BC101" s="10">
        <f t="shared" si="73"/>
        <v>85.31</v>
      </c>
      <c r="BD101" s="10">
        <f t="shared" si="73"/>
        <v>60.69</v>
      </c>
      <c r="BE101" s="10">
        <f t="shared" si="73"/>
        <v>43.92</v>
      </c>
      <c r="BF101" s="10">
        <f t="shared" si="73"/>
        <v>52.36</v>
      </c>
      <c r="BG101" s="10">
        <f t="shared" si="73"/>
        <v>72.37</v>
      </c>
      <c r="BH101" s="10">
        <f t="shared" si="73"/>
        <v>98.53</v>
      </c>
      <c r="BI101" s="10">
        <f t="shared" si="73"/>
        <v>139.29</v>
      </c>
      <c r="BJ101" s="10">
        <f t="shared" si="73"/>
        <v>133.84</v>
      </c>
    </row>
    <row r="102" spans="2:62" x14ac:dyDescent="0.2">
      <c r="B102" t="s">
        <v>20</v>
      </c>
      <c r="C102" t="s">
        <v>21</v>
      </c>
      <c r="D102" s="10">
        <f t="shared" ref="D102:AI102" si="74">D100*D101</f>
        <v>194.60526541715629</v>
      </c>
      <c r="E102" s="10">
        <f t="shared" si="74"/>
        <v>192.523</v>
      </c>
      <c r="F102" s="10">
        <f t="shared" si="74"/>
        <v>186.5938785216473</v>
      </c>
      <c r="G102" s="10">
        <f t="shared" si="74"/>
        <v>112.89205085287847</v>
      </c>
      <c r="H102" s="10">
        <f t="shared" si="74"/>
        <v>82.307449604578565</v>
      </c>
      <c r="I102" s="10">
        <f t="shared" si="74"/>
        <v>60.76409872340426</v>
      </c>
      <c r="J102" s="10">
        <f t="shared" si="74"/>
        <v>72.785868831437426</v>
      </c>
      <c r="K102" s="10">
        <f t="shared" si="74"/>
        <v>101.93387897565924</v>
      </c>
      <c r="L102" s="10">
        <f t="shared" si="74"/>
        <v>138.6841769441277</v>
      </c>
      <c r="M102" s="10">
        <f t="shared" si="74"/>
        <v>196.6665409947644</v>
      </c>
      <c r="N102" s="10">
        <f t="shared" si="74"/>
        <v>187.50149718832893</v>
      </c>
      <c r="O102" s="10">
        <f t="shared" si="74"/>
        <v>204.63160644268777</v>
      </c>
      <c r="P102" s="10">
        <f t="shared" si="74"/>
        <v>230.70175358418365</v>
      </c>
      <c r="Q102" s="10">
        <f t="shared" si="74"/>
        <v>220.61641357234313</v>
      </c>
      <c r="R102" s="10">
        <f t="shared" si="74"/>
        <v>208.09141220360826</v>
      </c>
      <c r="S102" s="10">
        <f t="shared" si="74"/>
        <v>124.7131379090909</v>
      </c>
      <c r="T102" s="10">
        <f t="shared" si="74"/>
        <v>58.440537144071136</v>
      </c>
      <c r="U102" s="10">
        <f t="shared" si="74"/>
        <v>42.715035018640307</v>
      </c>
      <c r="V102" s="10">
        <f t="shared" si="74"/>
        <v>51.432714615477387</v>
      </c>
      <c r="W102" s="10">
        <f t="shared" si="74"/>
        <v>71.799224833638661</v>
      </c>
      <c r="X102" s="10">
        <f t="shared" si="74"/>
        <v>98.73043248703884</v>
      </c>
      <c r="Y102" s="10">
        <f t="shared" si="74"/>
        <v>140.96908109744072</v>
      </c>
      <c r="Z102" s="10">
        <f t="shared" si="74"/>
        <v>136.80791752618478</v>
      </c>
      <c r="AA102" s="10">
        <f t="shared" si="74"/>
        <v>149.005839838014</v>
      </c>
      <c r="AB102" s="10">
        <f t="shared" si="74"/>
        <v>165.34424293871695</v>
      </c>
      <c r="AC102" s="10">
        <f t="shared" si="74"/>
        <v>159.02535467354309</v>
      </c>
      <c r="AD102" s="10">
        <f t="shared" si="74"/>
        <v>151.39350674167048</v>
      </c>
      <c r="AE102" s="10">
        <f t="shared" si="74"/>
        <v>91.649925249302527</v>
      </c>
      <c r="AF102" s="10">
        <f t="shared" si="74"/>
        <v>65.852260028296456</v>
      </c>
      <c r="AG102" s="10">
        <f t="shared" si="74"/>
        <v>48.132370621967517</v>
      </c>
      <c r="AH102" s="10">
        <f t="shared" si="74"/>
        <v>57.955670196354312</v>
      </c>
      <c r="AI102" s="10">
        <f t="shared" si="74"/>
        <v>80.905163686616945</v>
      </c>
      <c r="AJ102" s="10">
        <f t="shared" ref="AJ102:BJ102" si="75">AJ100*AJ101</f>
        <v>111.25192256214993</v>
      </c>
      <c r="AK102" s="10">
        <f t="shared" si="75"/>
        <v>158.84748905529972</v>
      </c>
      <c r="AL102" s="10">
        <f t="shared" si="75"/>
        <v>154.15858578873522</v>
      </c>
      <c r="AM102" s="10">
        <f t="shared" si="75"/>
        <v>167.90350996530961</v>
      </c>
      <c r="AN102" s="10">
        <f t="shared" si="75"/>
        <v>186.31403153156745</v>
      </c>
      <c r="AO102" s="10">
        <f t="shared" si="75"/>
        <v>179.19375007176231</v>
      </c>
      <c r="AP102" s="10">
        <f t="shared" si="75"/>
        <v>170.59399279596738</v>
      </c>
      <c r="AQ102" s="10">
        <f t="shared" si="75"/>
        <v>103.27342978063807</v>
      </c>
      <c r="AR102" s="10">
        <f t="shared" si="75"/>
        <v>74.203974890643451</v>
      </c>
      <c r="AS102" s="10">
        <f t="shared" si="75"/>
        <v>54.236759976421673</v>
      </c>
      <c r="AT102" s="10">
        <f t="shared" si="75"/>
        <v>65.305899815325432</v>
      </c>
      <c r="AU102" s="10">
        <f t="shared" si="75"/>
        <v>91.165963509004072</v>
      </c>
      <c r="AV102" s="10">
        <f t="shared" si="75"/>
        <v>125.36145099333416</v>
      </c>
      <c r="AW102" s="10">
        <f t="shared" si="75"/>
        <v>178.99332664112583</v>
      </c>
      <c r="AX102" s="10">
        <f t="shared" si="75"/>
        <v>173.70975307649343</v>
      </c>
      <c r="AY102" s="10">
        <f t="shared" si="75"/>
        <v>189.19787767592345</v>
      </c>
      <c r="AZ102" s="10">
        <f t="shared" si="75"/>
        <v>209.94331419456725</v>
      </c>
      <c r="BA102" s="10">
        <f t="shared" si="75"/>
        <v>201.92000282407426</v>
      </c>
      <c r="BB102" s="10">
        <f t="shared" si="75"/>
        <v>192.22958107264895</v>
      </c>
      <c r="BC102" s="10">
        <f t="shared" si="75"/>
        <v>116.37108562439936</v>
      </c>
      <c r="BD102" s="10">
        <f t="shared" si="75"/>
        <v>83.614896242061235</v>
      </c>
      <c r="BE102" s="10">
        <f t="shared" si="75"/>
        <v>61.115338694691758</v>
      </c>
      <c r="BF102" s="10">
        <f t="shared" si="75"/>
        <v>73.588322527199466</v>
      </c>
      <c r="BG102" s="10">
        <f t="shared" si="75"/>
        <v>102.72808957804357</v>
      </c>
      <c r="BH102" s="10">
        <f t="shared" si="75"/>
        <v>141.26042079295121</v>
      </c>
      <c r="BI102" s="10">
        <f t="shared" si="75"/>
        <v>201.6941606858081</v>
      </c>
      <c r="BJ102" s="10">
        <f t="shared" si="75"/>
        <v>195.74049774463668</v>
      </c>
    </row>
    <row r="103" spans="2:62" x14ac:dyDescent="0.2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</row>
    <row r="104" spans="2:62" x14ac:dyDescent="0.2">
      <c r="B104" t="s">
        <v>22</v>
      </c>
      <c r="C104" t="s">
        <v>21</v>
      </c>
      <c r="D104" s="10">
        <f t="shared" ref="D104:AI104" si="76">D102*D98</f>
        <v>110.34118549152761</v>
      </c>
      <c r="E104" s="10">
        <f t="shared" si="76"/>
        <v>109.16054099999999</v>
      </c>
      <c r="F104" s="10">
        <f t="shared" si="76"/>
        <v>105.798729121774</v>
      </c>
      <c r="G104" s="10">
        <f t="shared" si="76"/>
        <v>64.009792833582082</v>
      </c>
      <c r="H104" s="10">
        <f t="shared" si="76"/>
        <v>46.668323925796045</v>
      </c>
      <c r="I104" s="10">
        <f t="shared" si="76"/>
        <v>34.453243976170214</v>
      </c>
      <c r="J104" s="10">
        <f t="shared" si="76"/>
        <v>41.269587627425018</v>
      </c>
      <c r="K104" s="10">
        <f t="shared" si="76"/>
        <v>57.796509379198781</v>
      </c>
      <c r="L104" s="10">
        <f t="shared" si="76"/>
        <v>78.633928327320405</v>
      </c>
      <c r="M104" s="10">
        <f t="shared" si="76"/>
        <v>111.50992874403141</v>
      </c>
      <c r="N104" s="10">
        <f t="shared" si="76"/>
        <v>106.31334890578249</v>
      </c>
      <c r="O104" s="10">
        <f t="shared" si="76"/>
        <v>116.02612085300396</v>
      </c>
      <c r="P104" s="10">
        <f t="shared" si="76"/>
        <v>130.80789428223213</v>
      </c>
      <c r="Q104" s="10">
        <f t="shared" si="76"/>
        <v>125.08950649551855</v>
      </c>
      <c r="R104" s="10">
        <f t="shared" si="76"/>
        <v>117.98783071944587</v>
      </c>
      <c r="S104" s="10">
        <f t="shared" si="76"/>
        <v>70.712349194454532</v>
      </c>
      <c r="T104" s="10">
        <f t="shared" si="76"/>
        <v>33.135784560688329</v>
      </c>
      <c r="U104" s="10">
        <f t="shared" si="76"/>
        <v>24.219424855569052</v>
      </c>
      <c r="V104" s="10">
        <f t="shared" si="76"/>
        <v>29.162349186975675</v>
      </c>
      <c r="W104" s="10">
        <f t="shared" si="76"/>
        <v>40.710160480673117</v>
      </c>
      <c r="X104" s="10">
        <f t="shared" si="76"/>
        <v>55.980155220151019</v>
      </c>
      <c r="Y104" s="10">
        <f t="shared" si="76"/>
        <v>79.929468982248878</v>
      </c>
      <c r="Z104" s="10">
        <f t="shared" si="76"/>
        <v>77.570089237346764</v>
      </c>
      <c r="AA104" s="10">
        <f t="shared" si="76"/>
        <v>84.486311188153934</v>
      </c>
      <c r="AB104" s="10">
        <f t="shared" si="76"/>
        <v>93.750185746252498</v>
      </c>
      <c r="AC104" s="10">
        <f t="shared" si="76"/>
        <v>90.167376099898931</v>
      </c>
      <c r="AD104" s="10">
        <f t="shared" si="76"/>
        <v>85.840118322527147</v>
      </c>
      <c r="AE104" s="10">
        <f t="shared" si="76"/>
        <v>51.965507616354529</v>
      </c>
      <c r="AF104" s="10">
        <f t="shared" si="76"/>
        <v>37.33823143604409</v>
      </c>
      <c r="AG104" s="10">
        <f t="shared" si="76"/>
        <v>27.291054142655579</v>
      </c>
      <c r="AH104" s="10">
        <f t="shared" si="76"/>
        <v>32.86086500133289</v>
      </c>
      <c r="AI104" s="10">
        <f t="shared" si="76"/>
        <v>45.873227810311803</v>
      </c>
      <c r="AJ104" s="10">
        <f t="shared" ref="AJ104:BJ104" si="77">AJ102*AJ98</f>
        <v>63.079840092739005</v>
      </c>
      <c r="AK104" s="10">
        <f t="shared" si="77"/>
        <v>90.066526294354929</v>
      </c>
      <c r="AL104" s="10">
        <f t="shared" si="77"/>
        <v>87.407918142212864</v>
      </c>
      <c r="AM104" s="10">
        <f t="shared" si="77"/>
        <v>95.201290150330536</v>
      </c>
      <c r="AN104" s="10">
        <f t="shared" si="77"/>
        <v>105.64005587839874</v>
      </c>
      <c r="AO104" s="10">
        <f t="shared" si="77"/>
        <v>101.60285629068922</v>
      </c>
      <c r="AP104" s="10">
        <f t="shared" si="77"/>
        <v>96.726793915313493</v>
      </c>
      <c r="AQ104" s="10">
        <f t="shared" si="77"/>
        <v>58.556034685621782</v>
      </c>
      <c r="AR104" s="10">
        <f t="shared" si="77"/>
        <v>42.07365376299483</v>
      </c>
      <c r="AS104" s="10">
        <f t="shared" si="77"/>
        <v>30.752242906631086</v>
      </c>
      <c r="AT104" s="10">
        <f t="shared" si="77"/>
        <v>37.028445195289514</v>
      </c>
      <c r="AU104" s="10">
        <f t="shared" si="77"/>
        <v>51.691101309605301</v>
      </c>
      <c r="AV104" s="10">
        <f t="shared" si="77"/>
        <v>71.079942713220461</v>
      </c>
      <c r="AW104" s="10">
        <f t="shared" si="77"/>
        <v>101.48921620551833</v>
      </c>
      <c r="AX104" s="10">
        <f t="shared" si="77"/>
        <v>98.493429994371766</v>
      </c>
      <c r="AY104" s="10">
        <f t="shared" si="77"/>
        <v>107.27519664224859</v>
      </c>
      <c r="AZ104" s="10">
        <f t="shared" si="77"/>
        <v>119.03785914831963</v>
      </c>
      <c r="BA104" s="10">
        <f t="shared" si="77"/>
        <v>114.48864160125009</v>
      </c>
      <c r="BB104" s="10">
        <f t="shared" si="77"/>
        <v>108.99417246819195</v>
      </c>
      <c r="BC104" s="10">
        <f t="shared" si="77"/>
        <v>65.982405549034425</v>
      </c>
      <c r="BD104" s="10">
        <f t="shared" si="77"/>
        <v>47.409646169248717</v>
      </c>
      <c r="BE104" s="10">
        <f t="shared" si="77"/>
        <v>34.652397039890225</v>
      </c>
      <c r="BF104" s="10">
        <f t="shared" si="77"/>
        <v>41.724578872922095</v>
      </c>
      <c r="BG104" s="10">
        <f t="shared" si="77"/>
        <v>58.246826790750696</v>
      </c>
      <c r="BH104" s="10">
        <f t="shared" si="77"/>
        <v>80.094658589603327</v>
      </c>
      <c r="BI104" s="10">
        <f t="shared" si="77"/>
        <v>114.36058910885318</v>
      </c>
      <c r="BJ104" s="10">
        <f t="shared" si="77"/>
        <v>110.98486222120899</v>
      </c>
    </row>
    <row r="105" spans="2:62" x14ac:dyDescent="0.2">
      <c r="B105" t="s">
        <v>23</v>
      </c>
      <c r="C105" t="s">
        <v>18</v>
      </c>
      <c r="D105" s="10">
        <f t="shared" ref="D105:AI105" si="78">D102-D104</f>
        <v>84.264079925628678</v>
      </c>
      <c r="E105" s="10">
        <f t="shared" si="78"/>
        <v>83.362459000000001</v>
      </c>
      <c r="F105" s="10">
        <f t="shared" si="78"/>
        <v>80.795149399873296</v>
      </c>
      <c r="G105" s="10">
        <f t="shared" si="78"/>
        <v>48.882258019296387</v>
      </c>
      <c r="H105" s="10">
        <f t="shared" si="78"/>
        <v>35.63912567878252</v>
      </c>
      <c r="I105" s="10">
        <f t="shared" si="78"/>
        <v>26.310854747234046</v>
      </c>
      <c r="J105" s="10">
        <f t="shared" si="78"/>
        <v>31.516281204012408</v>
      </c>
      <c r="K105" s="10">
        <f t="shared" si="78"/>
        <v>44.137369596460459</v>
      </c>
      <c r="L105" s="10">
        <f t="shared" si="78"/>
        <v>60.050248616807295</v>
      </c>
      <c r="M105" s="10">
        <f t="shared" si="78"/>
        <v>85.156612250732991</v>
      </c>
      <c r="N105" s="10">
        <f t="shared" si="78"/>
        <v>81.188148282546436</v>
      </c>
      <c r="O105" s="10">
        <f t="shared" si="78"/>
        <v>88.605485589683809</v>
      </c>
      <c r="P105" s="10">
        <f t="shared" si="78"/>
        <v>99.893859301951522</v>
      </c>
      <c r="Q105" s="10">
        <f t="shared" si="78"/>
        <v>95.526907076824585</v>
      </c>
      <c r="R105" s="10">
        <f t="shared" si="78"/>
        <v>90.10358148416239</v>
      </c>
      <c r="S105" s="10">
        <f t="shared" si="78"/>
        <v>54.000788714636371</v>
      </c>
      <c r="T105" s="10">
        <f t="shared" si="78"/>
        <v>25.304752583382808</v>
      </c>
      <c r="U105" s="10">
        <f t="shared" si="78"/>
        <v>18.495610163071255</v>
      </c>
      <c r="V105" s="10">
        <f t="shared" si="78"/>
        <v>22.270365428501712</v>
      </c>
      <c r="W105" s="10">
        <f t="shared" si="78"/>
        <v>31.089064352965543</v>
      </c>
      <c r="X105" s="10">
        <f t="shared" si="78"/>
        <v>42.750277266887821</v>
      </c>
      <c r="Y105" s="10">
        <f t="shared" si="78"/>
        <v>61.039612115191844</v>
      </c>
      <c r="Z105" s="10">
        <f t="shared" si="78"/>
        <v>59.237828288838017</v>
      </c>
      <c r="AA105" s="10">
        <f t="shared" si="78"/>
        <v>64.519528649860064</v>
      </c>
      <c r="AB105" s="10">
        <f t="shared" si="78"/>
        <v>71.594057192464447</v>
      </c>
      <c r="AC105" s="10">
        <f t="shared" si="78"/>
        <v>68.857978573644161</v>
      </c>
      <c r="AD105" s="10">
        <f t="shared" si="78"/>
        <v>65.553388419143332</v>
      </c>
      <c r="AE105" s="10">
        <f t="shared" si="78"/>
        <v>39.684417632947998</v>
      </c>
      <c r="AF105" s="10">
        <f t="shared" si="78"/>
        <v>28.514028592252366</v>
      </c>
      <c r="AG105" s="10">
        <f t="shared" si="78"/>
        <v>20.841316479311939</v>
      </c>
      <c r="AH105" s="10">
        <f t="shared" si="78"/>
        <v>25.094805195021422</v>
      </c>
      <c r="AI105" s="10">
        <f t="shared" si="78"/>
        <v>35.031935876305141</v>
      </c>
      <c r="AJ105" s="10">
        <f t="shared" ref="AJ105:BJ105" si="79">AJ102-AJ104</f>
        <v>48.172082469410924</v>
      </c>
      <c r="AK105" s="10">
        <f t="shared" si="79"/>
        <v>68.780962760944789</v>
      </c>
      <c r="AL105" s="10">
        <f t="shared" si="79"/>
        <v>66.750667646522359</v>
      </c>
      <c r="AM105" s="10">
        <f t="shared" si="79"/>
        <v>72.702219814979074</v>
      </c>
      <c r="AN105" s="10">
        <f t="shared" si="79"/>
        <v>80.673975653168711</v>
      </c>
      <c r="AO105" s="10">
        <f t="shared" si="79"/>
        <v>77.590893781073092</v>
      </c>
      <c r="AP105" s="10">
        <f t="shared" si="79"/>
        <v>73.867198880653888</v>
      </c>
      <c r="AQ105" s="10">
        <f t="shared" si="79"/>
        <v>44.717395095016286</v>
      </c>
      <c r="AR105" s="10">
        <f t="shared" si="79"/>
        <v>32.130321127648621</v>
      </c>
      <c r="AS105" s="10">
        <f t="shared" si="79"/>
        <v>23.484517069790588</v>
      </c>
      <c r="AT105" s="10">
        <f t="shared" si="79"/>
        <v>28.277454620035918</v>
      </c>
      <c r="AU105" s="10">
        <f t="shared" si="79"/>
        <v>39.474862199398771</v>
      </c>
      <c r="AV105" s="10">
        <f t="shared" si="79"/>
        <v>54.281508280113698</v>
      </c>
      <c r="AW105" s="10">
        <f t="shared" si="79"/>
        <v>77.504110435607501</v>
      </c>
      <c r="AX105" s="10">
        <f t="shared" si="79"/>
        <v>75.216323082121662</v>
      </c>
      <c r="AY105" s="10">
        <f t="shared" si="79"/>
        <v>81.922681033674863</v>
      </c>
      <c r="AZ105" s="10">
        <f t="shared" si="79"/>
        <v>90.905455046247624</v>
      </c>
      <c r="BA105" s="10">
        <f t="shared" si="79"/>
        <v>87.431361222824165</v>
      </c>
      <c r="BB105" s="10">
        <f t="shared" si="79"/>
        <v>83.235408604457007</v>
      </c>
      <c r="BC105" s="10">
        <f t="shared" si="79"/>
        <v>50.388680075364931</v>
      </c>
      <c r="BD105" s="10">
        <f t="shared" si="79"/>
        <v>36.205250072812518</v>
      </c>
      <c r="BE105" s="10">
        <f t="shared" si="79"/>
        <v>26.462941654801533</v>
      </c>
      <c r="BF105" s="10">
        <f t="shared" si="79"/>
        <v>31.863743654277371</v>
      </c>
      <c r="BG105" s="10">
        <f t="shared" si="79"/>
        <v>44.48126278729287</v>
      </c>
      <c r="BH105" s="10">
        <f t="shared" si="79"/>
        <v>61.165762203347882</v>
      </c>
      <c r="BI105" s="10">
        <f t="shared" si="79"/>
        <v>87.333571576954924</v>
      </c>
      <c r="BJ105" s="10">
        <f t="shared" si="79"/>
        <v>84.755635523427699</v>
      </c>
    </row>
    <row r="106" spans="2:62" x14ac:dyDescent="0.2">
      <c r="H106" s="11"/>
    </row>
    <row r="107" spans="2:62" x14ac:dyDescent="0.2">
      <c r="B107" t="s">
        <v>24</v>
      </c>
      <c r="C107" t="s">
        <v>18</v>
      </c>
      <c r="D107" s="8">
        <f t="shared" ref="D107:AI107" si="80">D105*D97</f>
        <v>71708.732016710012</v>
      </c>
      <c r="E107" s="8">
        <f t="shared" si="80"/>
        <v>75526.387854000001</v>
      </c>
      <c r="F107" s="8">
        <f t="shared" si="80"/>
        <v>76513.006481680015</v>
      </c>
      <c r="G107" s="8">
        <f t="shared" si="80"/>
        <v>45851.558022100013</v>
      </c>
      <c r="H107" s="8">
        <f t="shared" si="80"/>
        <v>34249.199777310001</v>
      </c>
      <c r="I107" s="8">
        <f t="shared" si="80"/>
        <v>25968.813635520004</v>
      </c>
      <c r="J107" s="8">
        <f t="shared" si="80"/>
        <v>30476.243924279999</v>
      </c>
      <c r="K107" s="8">
        <f t="shared" si="80"/>
        <v>43519.446422110013</v>
      </c>
      <c r="L107" s="8">
        <f t="shared" si="80"/>
        <v>52664.06803694</v>
      </c>
      <c r="M107" s="8">
        <f t="shared" si="80"/>
        <v>65059.651759560002</v>
      </c>
      <c r="N107" s="8">
        <f t="shared" si="80"/>
        <v>61215.863805040011</v>
      </c>
      <c r="O107" s="8">
        <f t="shared" si="80"/>
        <v>67251.563562570009</v>
      </c>
      <c r="P107" s="8">
        <f t="shared" si="80"/>
        <v>78316.785692729987</v>
      </c>
      <c r="Q107" s="8">
        <f t="shared" si="80"/>
        <v>74606.514427000002</v>
      </c>
      <c r="R107" s="8">
        <f t="shared" si="80"/>
        <v>69920.379231710016</v>
      </c>
      <c r="S107" s="8">
        <f t="shared" si="80"/>
        <v>41580.607310270003</v>
      </c>
      <c r="T107" s="8">
        <f t="shared" si="80"/>
        <v>29876.477883447304</v>
      </c>
      <c r="U107" s="8">
        <f t="shared" si="80"/>
        <v>21837.150399199465</v>
      </c>
      <c r="V107" s="8">
        <f t="shared" si="80"/>
        <v>26293.878115917691</v>
      </c>
      <c r="W107" s="8">
        <f t="shared" si="80"/>
        <v>36705.82197940132</v>
      </c>
      <c r="X107" s="8">
        <f t="shared" si="80"/>
        <v>50473.827359772222</v>
      </c>
      <c r="Y107" s="8">
        <f t="shared" si="80"/>
        <v>72067.435370669846</v>
      </c>
      <c r="Z107" s="8">
        <f t="shared" si="80"/>
        <v>69940.12926635475</v>
      </c>
      <c r="AA107" s="8">
        <f t="shared" si="80"/>
        <v>76176.056825934793</v>
      </c>
      <c r="AB107" s="8">
        <f t="shared" si="80"/>
        <v>84528.716858569693</v>
      </c>
      <c r="AC107" s="8">
        <f t="shared" si="80"/>
        <v>81298.320035949204</v>
      </c>
      <c r="AD107" s="8">
        <f t="shared" si="80"/>
        <v>77396.700593535235</v>
      </c>
      <c r="AE107" s="8">
        <f t="shared" si="80"/>
        <v>46854.069085300609</v>
      </c>
      <c r="AF107" s="8">
        <f t="shared" si="80"/>
        <v>33665.563091252632</v>
      </c>
      <c r="AG107" s="8">
        <f t="shared" si="80"/>
        <v>24606.647656574296</v>
      </c>
      <c r="AH107" s="8">
        <f t="shared" si="80"/>
        <v>29628.600000255294</v>
      </c>
      <c r="AI107" s="8">
        <f t="shared" si="80"/>
        <v>41361.038957957608</v>
      </c>
      <c r="AJ107" s="8">
        <f t="shared" ref="AJ107:BJ107" si="81">AJ105*AJ97</f>
        <v>56875.172035551164</v>
      </c>
      <c r="AK107" s="8">
        <f t="shared" si="81"/>
        <v>81207.390033088814</v>
      </c>
      <c r="AL107" s="8">
        <f t="shared" si="81"/>
        <v>78810.288267994067</v>
      </c>
      <c r="AM107" s="8">
        <f t="shared" si="81"/>
        <v>85837.087528218632</v>
      </c>
      <c r="AN107" s="8">
        <f t="shared" si="81"/>
        <v>95249.073921174524</v>
      </c>
      <c r="AO107" s="8">
        <f t="shared" si="81"/>
        <v>91608.98192418697</v>
      </c>
      <c r="AP107" s="8">
        <f t="shared" si="81"/>
        <v>87212.539478425359</v>
      </c>
      <c r="AQ107" s="8">
        <f t="shared" si="81"/>
        <v>52796.337808849232</v>
      </c>
      <c r="AR107" s="8">
        <f t="shared" si="81"/>
        <v>37935.199144710474</v>
      </c>
      <c r="AS107" s="8">
        <f t="shared" si="81"/>
        <v>27727.386487066091</v>
      </c>
      <c r="AT107" s="8">
        <f t="shared" si="81"/>
        <v>33386.248088055741</v>
      </c>
      <c r="AU107" s="8">
        <f t="shared" si="81"/>
        <v>46606.653970090156</v>
      </c>
      <c r="AV107" s="8">
        <f t="shared" si="81"/>
        <v>64088.367442720912</v>
      </c>
      <c r="AW107" s="8">
        <f t="shared" si="81"/>
        <v>91506.519720973927</v>
      </c>
      <c r="AX107" s="8">
        <f t="shared" si="81"/>
        <v>88805.405452291641</v>
      </c>
      <c r="AY107" s="8">
        <f t="shared" si="81"/>
        <v>96723.378740425454</v>
      </c>
      <c r="AZ107" s="8">
        <f t="shared" si="81"/>
        <v>107329.0405912697</v>
      </c>
      <c r="BA107" s="8">
        <f t="shared" si="81"/>
        <v>103227.29381708107</v>
      </c>
      <c r="BB107" s="8">
        <f t="shared" si="81"/>
        <v>98273.272425662246</v>
      </c>
      <c r="BC107" s="8">
        <f t="shared" si="81"/>
        <v>59492.2349423142</v>
      </c>
      <c r="BD107" s="8">
        <f t="shared" si="81"/>
        <v>42746.331919300646</v>
      </c>
      <c r="BE107" s="8">
        <f t="shared" si="81"/>
        <v>31243.913113769013</v>
      </c>
      <c r="BF107" s="8">
        <f t="shared" si="81"/>
        <v>37620.460007816822</v>
      </c>
      <c r="BG107" s="8">
        <f t="shared" si="81"/>
        <v>52517.544264197117</v>
      </c>
      <c r="BH107" s="8">
        <f t="shared" si="81"/>
        <v>72216.376574752736</v>
      </c>
      <c r="BI107" s="8">
        <f t="shared" si="81"/>
        <v>103111.83684185812</v>
      </c>
      <c r="BJ107" s="8">
        <f t="shared" si="81"/>
        <v>100068.15367466031</v>
      </c>
    </row>
    <row r="108" spans="2:62" x14ac:dyDescent="0.2">
      <c r="B108" t="s">
        <v>25</v>
      </c>
      <c r="C108" t="s">
        <v>18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</row>
    <row r="109" spans="2:62" x14ac:dyDescent="0.2">
      <c r="B109" t="s">
        <v>26</v>
      </c>
      <c r="C109" t="s">
        <v>18</v>
      </c>
      <c r="D109" s="9">
        <f t="shared" ref="D109:AI109" si="82">D104*D97</f>
        <v>93900.348853289994</v>
      </c>
      <c r="E109" s="9">
        <f t="shared" si="82"/>
        <v>98899.450145999988</v>
      </c>
      <c r="F109" s="9">
        <f t="shared" si="82"/>
        <v>100191.39647831998</v>
      </c>
      <c r="G109" s="9">
        <f t="shared" si="82"/>
        <v>60041.185677899994</v>
      </c>
      <c r="H109" s="9">
        <f t="shared" si="82"/>
        <v>44848.259292689996</v>
      </c>
      <c r="I109" s="9">
        <f t="shared" si="82"/>
        <v>34005.35180448</v>
      </c>
      <c r="J109" s="9">
        <f t="shared" si="82"/>
        <v>39907.691235719991</v>
      </c>
      <c r="K109" s="9">
        <f t="shared" si="82"/>
        <v>56987.358247889999</v>
      </c>
      <c r="L109" s="9">
        <f t="shared" si="82"/>
        <v>68961.955143059997</v>
      </c>
      <c r="M109" s="9">
        <f t="shared" si="82"/>
        <v>85193.585560439999</v>
      </c>
      <c r="N109" s="9">
        <f t="shared" si="82"/>
        <v>80160.26507496</v>
      </c>
      <c r="O109" s="9">
        <f t="shared" si="82"/>
        <v>88063.825727430012</v>
      </c>
      <c r="P109" s="9">
        <f t="shared" si="82"/>
        <v>102553.38911726998</v>
      </c>
      <c r="Q109" s="9">
        <f t="shared" si="82"/>
        <v>97694.904572999993</v>
      </c>
      <c r="R109" s="9">
        <f t="shared" si="82"/>
        <v>91558.55663829</v>
      </c>
      <c r="S109" s="9">
        <f t="shared" si="82"/>
        <v>54448.50887972999</v>
      </c>
      <c r="T109" s="9">
        <f t="shared" si="82"/>
        <v>39122.31630465269</v>
      </c>
      <c r="U109" s="9">
        <f t="shared" si="82"/>
        <v>28595.067612808529</v>
      </c>
      <c r="V109" s="9">
        <f t="shared" si="82"/>
        <v>34431.013606755951</v>
      </c>
      <c r="W109" s="9">
        <f t="shared" si="82"/>
        <v>48065.129474181398</v>
      </c>
      <c r="X109" s="9">
        <f t="shared" si="82"/>
        <v>66093.903263258311</v>
      </c>
      <c r="Y109" s="9">
        <f t="shared" si="82"/>
        <v>94370.059711708513</v>
      </c>
      <c r="Z109" s="9">
        <f t="shared" si="82"/>
        <v>91584.418692894091</v>
      </c>
      <c r="AA109" s="9">
        <f t="shared" si="82"/>
        <v>99750.171409480419</v>
      </c>
      <c r="AB109" s="9">
        <f t="shared" si="82"/>
        <v>110687.71930440879</v>
      </c>
      <c r="AC109" s="9">
        <f t="shared" si="82"/>
        <v>106457.61538194734</v>
      </c>
      <c r="AD109" s="9">
        <f t="shared" si="82"/>
        <v>101348.56636613038</v>
      </c>
      <c r="AE109" s="9">
        <f t="shared" si="82"/>
        <v>61353.942659042586</v>
      </c>
      <c r="AF109" s="9">
        <f t="shared" si="82"/>
        <v>44084.005248822723</v>
      </c>
      <c r="AG109" s="9">
        <f t="shared" si="82"/>
        <v>32221.637924428687</v>
      </c>
      <c r="AH109" s="9">
        <f t="shared" si="82"/>
        <v>38797.727944907034</v>
      </c>
      <c r="AI109" s="9">
        <f t="shared" si="82"/>
        <v>54160.990968041471</v>
      </c>
      <c r="AJ109" s="9">
        <f t="shared" ref="AJ109:BJ109" si="83">AJ104*AJ97</f>
        <v>74476.264536160525</v>
      </c>
      <c r="AK109" s="9">
        <f t="shared" si="83"/>
        <v>106338.54537820173</v>
      </c>
      <c r="AL109" s="9">
        <f t="shared" si="83"/>
        <v>103199.61535323932</v>
      </c>
      <c r="AM109" s="9">
        <f t="shared" si="83"/>
        <v>112400.98990415693</v>
      </c>
      <c r="AN109" s="9">
        <f t="shared" si="83"/>
        <v>124725.69264042945</v>
      </c>
      <c r="AO109" s="9">
        <f t="shared" si="83"/>
        <v>119959.10566054042</v>
      </c>
      <c r="AP109" s="9">
        <f t="shared" si="83"/>
        <v>114202.10134934681</v>
      </c>
      <c r="AQ109" s="9">
        <f t="shared" si="83"/>
        <v>69135.15828549079</v>
      </c>
      <c r="AR109" s="9">
        <f t="shared" si="83"/>
        <v>49674.960542842564</v>
      </c>
      <c r="AS109" s="9">
        <f t="shared" si="83"/>
        <v>36308.148125095773</v>
      </c>
      <c r="AT109" s="9">
        <f t="shared" si="83"/>
        <v>43718.250960571822</v>
      </c>
      <c r="AU109" s="9">
        <f t="shared" si="83"/>
        <v>61029.960279540661</v>
      </c>
      <c r="AV109" s="9">
        <f t="shared" si="83"/>
        <v>83921.719030075634</v>
      </c>
      <c r="AW109" s="9">
        <f t="shared" si="83"/>
        <v>119824.93459998198</v>
      </c>
      <c r="AX109" s="9">
        <f t="shared" si="83"/>
        <v>116287.90968002161</v>
      </c>
      <c r="AY109" s="9">
        <f t="shared" si="83"/>
        <v>126656.24883561484</v>
      </c>
      <c r="AZ109" s="9">
        <f t="shared" si="83"/>
        <v>140544.03236778273</v>
      </c>
      <c r="BA109" s="9">
        <f t="shared" si="83"/>
        <v>135172.92285054261</v>
      </c>
      <c r="BB109" s="9">
        <f t="shared" si="83"/>
        <v>128685.78629411197</v>
      </c>
      <c r="BC109" s="9">
        <f t="shared" si="83"/>
        <v>77903.226818226656</v>
      </c>
      <c r="BD109" s="9">
        <f t="shared" si="83"/>
        <v>55974.98891049299</v>
      </c>
      <c r="BE109" s="9">
        <f t="shared" si="83"/>
        <v>40912.930105097061</v>
      </c>
      <c r="BF109" s="9">
        <f t="shared" si="83"/>
        <v>49262.819455963356</v>
      </c>
      <c r="BG109" s="9">
        <f t="shared" si="83"/>
        <v>68770.086830946326</v>
      </c>
      <c r="BH109" s="9">
        <f t="shared" si="83"/>
        <v>94565.093574791666</v>
      </c>
      <c r="BI109" s="9">
        <f t="shared" si="83"/>
        <v>135021.735541186</v>
      </c>
      <c r="BJ109" s="9">
        <f t="shared" si="83"/>
        <v>131036.12732917408</v>
      </c>
    </row>
    <row r="110" spans="2:62" x14ac:dyDescent="0.2">
      <c r="H110" s="11"/>
    </row>
    <row r="111" spans="2:62" x14ac:dyDescent="0.2">
      <c r="H111" s="11"/>
    </row>
    <row r="112" spans="2:62" x14ac:dyDescent="0.2">
      <c r="B112" t="s">
        <v>24</v>
      </c>
      <c r="C112" t="s">
        <v>40</v>
      </c>
      <c r="D112" s="8">
        <f t="shared" ref="D112:AI112" si="84">D107*$D$95</f>
        <v>0</v>
      </c>
      <c r="E112" s="8">
        <f t="shared" si="84"/>
        <v>0</v>
      </c>
      <c r="F112" s="8">
        <f t="shared" si="84"/>
        <v>0</v>
      </c>
      <c r="G112" s="8">
        <f t="shared" si="84"/>
        <v>0</v>
      </c>
      <c r="H112" s="8">
        <f t="shared" si="84"/>
        <v>0</v>
      </c>
      <c r="I112" s="8">
        <f t="shared" si="84"/>
        <v>0</v>
      </c>
      <c r="J112" s="8">
        <f t="shared" si="84"/>
        <v>0</v>
      </c>
      <c r="K112" s="8">
        <f t="shared" si="84"/>
        <v>0</v>
      </c>
      <c r="L112" s="8">
        <f t="shared" si="84"/>
        <v>0</v>
      </c>
      <c r="M112" s="8">
        <f t="shared" si="84"/>
        <v>0</v>
      </c>
      <c r="N112" s="8">
        <f t="shared" si="84"/>
        <v>0</v>
      </c>
      <c r="O112" s="8">
        <f t="shared" si="84"/>
        <v>0</v>
      </c>
      <c r="P112" s="8">
        <f t="shared" si="84"/>
        <v>0</v>
      </c>
      <c r="Q112" s="8">
        <f t="shared" si="84"/>
        <v>0</v>
      </c>
      <c r="R112" s="8">
        <f t="shared" si="84"/>
        <v>0</v>
      </c>
      <c r="S112" s="8">
        <f t="shared" si="84"/>
        <v>0</v>
      </c>
      <c r="T112" s="8">
        <f t="shared" si="84"/>
        <v>0</v>
      </c>
      <c r="U112" s="8">
        <f t="shared" si="84"/>
        <v>0</v>
      </c>
      <c r="V112" s="8">
        <f t="shared" si="84"/>
        <v>0</v>
      </c>
      <c r="W112" s="8">
        <f t="shared" si="84"/>
        <v>0</v>
      </c>
      <c r="X112" s="8">
        <f t="shared" si="84"/>
        <v>0</v>
      </c>
      <c r="Y112" s="8">
        <f t="shared" si="84"/>
        <v>0</v>
      </c>
      <c r="Z112" s="8">
        <f t="shared" si="84"/>
        <v>0</v>
      </c>
      <c r="AA112" s="8">
        <f t="shared" si="84"/>
        <v>0</v>
      </c>
      <c r="AB112" s="8">
        <f t="shared" si="84"/>
        <v>0</v>
      </c>
      <c r="AC112" s="8">
        <f t="shared" si="84"/>
        <v>0</v>
      </c>
      <c r="AD112" s="8">
        <f t="shared" si="84"/>
        <v>0</v>
      </c>
      <c r="AE112" s="8">
        <f t="shared" si="84"/>
        <v>0</v>
      </c>
      <c r="AF112" s="8">
        <f t="shared" si="84"/>
        <v>0</v>
      </c>
      <c r="AG112" s="8">
        <f t="shared" si="84"/>
        <v>0</v>
      </c>
      <c r="AH112" s="8">
        <f t="shared" si="84"/>
        <v>0</v>
      </c>
      <c r="AI112" s="8">
        <f t="shared" si="84"/>
        <v>0</v>
      </c>
      <c r="AJ112" s="8">
        <f t="shared" ref="AJ112:BJ112" si="85">AJ107*$D$95</f>
        <v>0</v>
      </c>
      <c r="AK112" s="8">
        <f t="shared" si="85"/>
        <v>0</v>
      </c>
      <c r="AL112" s="8">
        <f t="shared" si="85"/>
        <v>0</v>
      </c>
      <c r="AM112" s="8">
        <f t="shared" si="85"/>
        <v>0</v>
      </c>
      <c r="AN112" s="8">
        <f t="shared" si="85"/>
        <v>0</v>
      </c>
      <c r="AO112" s="8">
        <f t="shared" si="85"/>
        <v>0</v>
      </c>
      <c r="AP112" s="8">
        <f t="shared" si="85"/>
        <v>0</v>
      </c>
      <c r="AQ112" s="8">
        <f t="shared" si="85"/>
        <v>0</v>
      </c>
      <c r="AR112" s="8">
        <f t="shared" si="85"/>
        <v>0</v>
      </c>
      <c r="AS112" s="8">
        <f t="shared" si="85"/>
        <v>0</v>
      </c>
      <c r="AT112" s="8">
        <f t="shared" si="85"/>
        <v>0</v>
      </c>
      <c r="AU112" s="8">
        <f t="shared" si="85"/>
        <v>0</v>
      </c>
      <c r="AV112" s="8">
        <f t="shared" si="85"/>
        <v>0</v>
      </c>
      <c r="AW112" s="8">
        <f t="shared" si="85"/>
        <v>0</v>
      </c>
      <c r="AX112" s="8">
        <f t="shared" si="85"/>
        <v>0</v>
      </c>
      <c r="AY112" s="8">
        <f t="shared" si="85"/>
        <v>0</v>
      </c>
      <c r="AZ112" s="8">
        <f t="shared" si="85"/>
        <v>0</v>
      </c>
      <c r="BA112" s="8">
        <f t="shared" si="85"/>
        <v>0</v>
      </c>
      <c r="BB112" s="8">
        <f t="shared" si="85"/>
        <v>0</v>
      </c>
      <c r="BC112" s="8">
        <f t="shared" si="85"/>
        <v>0</v>
      </c>
      <c r="BD112" s="8">
        <f t="shared" si="85"/>
        <v>0</v>
      </c>
      <c r="BE112" s="8">
        <f t="shared" si="85"/>
        <v>0</v>
      </c>
      <c r="BF112" s="8">
        <f t="shared" si="85"/>
        <v>0</v>
      </c>
      <c r="BG112" s="8">
        <f t="shared" si="85"/>
        <v>0</v>
      </c>
      <c r="BH112" s="8">
        <f t="shared" si="85"/>
        <v>0</v>
      </c>
      <c r="BI112" s="8">
        <f t="shared" si="85"/>
        <v>0</v>
      </c>
      <c r="BJ112" s="8">
        <f t="shared" si="85"/>
        <v>0</v>
      </c>
    </row>
    <row r="113" spans="2:62" x14ac:dyDescent="0.2">
      <c r="B113" t="s">
        <v>25</v>
      </c>
      <c r="C113" t="s">
        <v>40</v>
      </c>
      <c r="D113" s="8">
        <f t="shared" ref="D113:AI113" si="86">D108*$D$95</f>
        <v>0</v>
      </c>
      <c r="E113" s="8">
        <f t="shared" si="86"/>
        <v>0</v>
      </c>
      <c r="F113" s="8">
        <f t="shared" si="86"/>
        <v>0</v>
      </c>
      <c r="G113" s="8">
        <f t="shared" si="86"/>
        <v>0</v>
      </c>
      <c r="H113" s="8">
        <f t="shared" si="86"/>
        <v>0</v>
      </c>
      <c r="I113" s="8">
        <f t="shared" si="86"/>
        <v>0</v>
      </c>
      <c r="J113" s="8">
        <f t="shared" si="86"/>
        <v>0</v>
      </c>
      <c r="K113" s="8">
        <f t="shared" si="86"/>
        <v>0</v>
      </c>
      <c r="L113" s="8">
        <f t="shared" si="86"/>
        <v>0</v>
      </c>
      <c r="M113" s="8">
        <f t="shared" si="86"/>
        <v>0</v>
      </c>
      <c r="N113" s="8">
        <f t="shared" si="86"/>
        <v>0</v>
      </c>
      <c r="O113" s="8">
        <f t="shared" si="86"/>
        <v>0</v>
      </c>
      <c r="P113" s="8">
        <f t="shared" si="86"/>
        <v>0</v>
      </c>
      <c r="Q113" s="8">
        <f t="shared" si="86"/>
        <v>0</v>
      </c>
      <c r="R113" s="8">
        <f t="shared" si="86"/>
        <v>0</v>
      </c>
      <c r="S113" s="8">
        <f t="shared" si="86"/>
        <v>0</v>
      </c>
      <c r="T113" s="8">
        <f t="shared" si="86"/>
        <v>0</v>
      </c>
      <c r="U113" s="8">
        <f t="shared" si="86"/>
        <v>0</v>
      </c>
      <c r="V113" s="8">
        <f t="shared" si="86"/>
        <v>0</v>
      </c>
      <c r="W113" s="8">
        <f t="shared" si="86"/>
        <v>0</v>
      </c>
      <c r="X113" s="8">
        <f t="shared" si="86"/>
        <v>0</v>
      </c>
      <c r="Y113" s="8">
        <f t="shared" si="86"/>
        <v>0</v>
      </c>
      <c r="Z113" s="8">
        <f t="shared" si="86"/>
        <v>0</v>
      </c>
      <c r="AA113" s="8">
        <f t="shared" si="86"/>
        <v>0</v>
      </c>
      <c r="AB113" s="8">
        <f t="shared" si="86"/>
        <v>0</v>
      </c>
      <c r="AC113" s="8">
        <f t="shared" si="86"/>
        <v>0</v>
      </c>
      <c r="AD113" s="8">
        <f t="shared" si="86"/>
        <v>0</v>
      </c>
      <c r="AE113" s="8">
        <f t="shared" si="86"/>
        <v>0</v>
      </c>
      <c r="AF113" s="8">
        <f t="shared" si="86"/>
        <v>0</v>
      </c>
      <c r="AG113" s="8">
        <f t="shared" si="86"/>
        <v>0</v>
      </c>
      <c r="AH113" s="8">
        <f t="shared" si="86"/>
        <v>0</v>
      </c>
      <c r="AI113" s="8">
        <f t="shared" si="86"/>
        <v>0</v>
      </c>
      <c r="AJ113" s="8">
        <f t="shared" ref="AJ113:BJ113" si="87">AJ108*$D$95</f>
        <v>0</v>
      </c>
      <c r="AK113" s="8">
        <f t="shared" si="87"/>
        <v>0</v>
      </c>
      <c r="AL113" s="8">
        <f t="shared" si="87"/>
        <v>0</v>
      </c>
      <c r="AM113" s="8">
        <f t="shared" si="87"/>
        <v>0</v>
      </c>
      <c r="AN113" s="8">
        <f t="shared" si="87"/>
        <v>0</v>
      </c>
      <c r="AO113" s="8">
        <f t="shared" si="87"/>
        <v>0</v>
      </c>
      <c r="AP113" s="8">
        <f t="shared" si="87"/>
        <v>0</v>
      </c>
      <c r="AQ113" s="8">
        <f t="shared" si="87"/>
        <v>0</v>
      </c>
      <c r="AR113" s="8">
        <f t="shared" si="87"/>
        <v>0</v>
      </c>
      <c r="AS113" s="8">
        <f t="shared" si="87"/>
        <v>0</v>
      </c>
      <c r="AT113" s="8">
        <f t="shared" si="87"/>
        <v>0</v>
      </c>
      <c r="AU113" s="8">
        <f t="shared" si="87"/>
        <v>0</v>
      </c>
      <c r="AV113" s="8">
        <f t="shared" si="87"/>
        <v>0</v>
      </c>
      <c r="AW113" s="8">
        <f t="shared" si="87"/>
        <v>0</v>
      </c>
      <c r="AX113" s="8">
        <f t="shared" si="87"/>
        <v>0</v>
      </c>
      <c r="AY113" s="8">
        <f t="shared" si="87"/>
        <v>0</v>
      </c>
      <c r="AZ113" s="8">
        <f t="shared" si="87"/>
        <v>0</v>
      </c>
      <c r="BA113" s="8">
        <f t="shared" si="87"/>
        <v>0</v>
      </c>
      <c r="BB113" s="8">
        <f t="shared" si="87"/>
        <v>0</v>
      </c>
      <c r="BC113" s="8">
        <f t="shared" si="87"/>
        <v>0</v>
      </c>
      <c r="BD113" s="8">
        <f t="shared" si="87"/>
        <v>0</v>
      </c>
      <c r="BE113" s="8">
        <f t="shared" si="87"/>
        <v>0</v>
      </c>
      <c r="BF113" s="8">
        <f t="shared" si="87"/>
        <v>0</v>
      </c>
      <c r="BG113" s="8">
        <f t="shared" si="87"/>
        <v>0</v>
      </c>
      <c r="BH113" s="8">
        <f t="shared" si="87"/>
        <v>0</v>
      </c>
      <c r="BI113" s="8">
        <f t="shared" si="87"/>
        <v>0</v>
      </c>
      <c r="BJ113" s="8">
        <f t="shared" si="87"/>
        <v>0</v>
      </c>
    </row>
    <row r="114" spans="2:62" x14ac:dyDescent="0.2">
      <c r="B114" t="s">
        <v>28</v>
      </c>
      <c r="C114" t="s">
        <v>40</v>
      </c>
      <c r="D114" s="9">
        <f t="shared" ref="D114:AI114" si="88">D112-D113</f>
        <v>0</v>
      </c>
      <c r="E114" s="9">
        <f t="shared" si="88"/>
        <v>0</v>
      </c>
      <c r="F114" s="9">
        <f t="shared" si="88"/>
        <v>0</v>
      </c>
      <c r="G114" s="9">
        <f t="shared" si="88"/>
        <v>0</v>
      </c>
      <c r="H114" s="9">
        <f t="shared" si="88"/>
        <v>0</v>
      </c>
      <c r="I114" s="9">
        <f t="shared" si="88"/>
        <v>0</v>
      </c>
      <c r="J114" s="9">
        <f t="shared" si="88"/>
        <v>0</v>
      </c>
      <c r="K114" s="9">
        <f t="shared" si="88"/>
        <v>0</v>
      </c>
      <c r="L114" s="9">
        <f t="shared" si="88"/>
        <v>0</v>
      </c>
      <c r="M114" s="9">
        <f t="shared" si="88"/>
        <v>0</v>
      </c>
      <c r="N114" s="9">
        <f t="shared" si="88"/>
        <v>0</v>
      </c>
      <c r="O114" s="9">
        <f t="shared" si="88"/>
        <v>0</v>
      </c>
      <c r="P114" s="9">
        <f t="shared" si="88"/>
        <v>0</v>
      </c>
      <c r="Q114" s="9">
        <f t="shared" si="88"/>
        <v>0</v>
      </c>
      <c r="R114" s="9">
        <f t="shared" si="88"/>
        <v>0</v>
      </c>
      <c r="S114" s="9">
        <f t="shared" si="88"/>
        <v>0</v>
      </c>
      <c r="T114" s="9">
        <f t="shared" si="88"/>
        <v>0</v>
      </c>
      <c r="U114" s="9">
        <f t="shared" si="88"/>
        <v>0</v>
      </c>
      <c r="V114" s="9">
        <f t="shared" si="88"/>
        <v>0</v>
      </c>
      <c r="W114" s="9">
        <f t="shared" si="88"/>
        <v>0</v>
      </c>
      <c r="X114" s="9">
        <f t="shared" si="88"/>
        <v>0</v>
      </c>
      <c r="Y114" s="9">
        <f t="shared" si="88"/>
        <v>0</v>
      </c>
      <c r="Z114" s="9">
        <f t="shared" si="88"/>
        <v>0</v>
      </c>
      <c r="AA114" s="9">
        <f t="shared" si="88"/>
        <v>0</v>
      </c>
      <c r="AB114" s="9">
        <f t="shared" si="88"/>
        <v>0</v>
      </c>
      <c r="AC114" s="9">
        <f t="shared" si="88"/>
        <v>0</v>
      </c>
      <c r="AD114" s="9">
        <f t="shared" si="88"/>
        <v>0</v>
      </c>
      <c r="AE114" s="9">
        <f t="shared" si="88"/>
        <v>0</v>
      </c>
      <c r="AF114" s="9">
        <f t="shared" si="88"/>
        <v>0</v>
      </c>
      <c r="AG114" s="9">
        <f t="shared" si="88"/>
        <v>0</v>
      </c>
      <c r="AH114" s="9">
        <f t="shared" si="88"/>
        <v>0</v>
      </c>
      <c r="AI114" s="9">
        <f t="shared" si="88"/>
        <v>0</v>
      </c>
      <c r="AJ114" s="9">
        <f t="shared" ref="AJ114:BJ114" si="89">AJ112-AJ113</f>
        <v>0</v>
      </c>
      <c r="AK114" s="9">
        <f t="shared" si="89"/>
        <v>0</v>
      </c>
      <c r="AL114" s="9">
        <f t="shared" si="89"/>
        <v>0</v>
      </c>
      <c r="AM114" s="9">
        <f t="shared" si="89"/>
        <v>0</v>
      </c>
      <c r="AN114" s="9">
        <f t="shared" si="89"/>
        <v>0</v>
      </c>
      <c r="AO114" s="9">
        <f t="shared" si="89"/>
        <v>0</v>
      </c>
      <c r="AP114" s="9">
        <f t="shared" si="89"/>
        <v>0</v>
      </c>
      <c r="AQ114" s="9">
        <f t="shared" si="89"/>
        <v>0</v>
      </c>
      <c r="AR114" s="9">
        <f t="shared" si="89"/>
        <v>0</v>
      </c>
      <c r="AS114" s="9">
        <f t="shared" si="89"/>
        <v>0</v>
      </c>
      <c r="AT114" s="9">
        <f t="shared" si="89"/>
        <v>0</v>
      </c>
      <c r="AU114" s="9">
        <f t="shared" si="89"/>
        <v>0</v>
      </c>
      <c r="AV114" s="9">
        <f t="shared" si="89"/>
        <v>0</v>
      </c>
      <c r="AW114" s="9">
        <f t="shared" si="89"/>
        <v>0</v>
      </c>
      <c r="AX114" s="9">
        <f t="shared" si="89"/>
        <v>0</v>
      </c>
      <c r="AY114" s="9">
        <f t="shared" si="89"/>
        <v>0</v>
      </c>
      <c r="AZ114" s="9">
        <f t="shared" si="89"/>
        <v>0</v>
      </c>
      <c r="BA114" s="9">
        <f t="shared" si="89"/>
        <v>0</v>
      </c>
      <c r="BB114" s="9">
        <f t="shared" si="89"/>
        <v>0</v>
      </c>
      <c r="BC114" s="9">
        <f t="shared" si="89"/>
        <v>0</v>
      </c>
      <c r="BD114" s="9">
        <f t="shared" si="89"/>
        <v>0</v>
      </c>
      <c r="BE114" s="9">
        <f t="shared" si="89"/>
        <v>0</v>
      </c>
      <c r="BF114" s="9">
        <f t="shared" si="89"/>
        <v>0</v>
      </c>
      <c r="BG114" s="9">
        <f t="shared" si="89"/>
        <v>0</v>
      </c>
      <c r="BH114" s="9">
        <f t="shared" si="89"/>
        <v>0</v>
      </c>
      <c r="BI114" s="9">
        <f t="shared" si="89"/>
        <v>0</v>
      </c>
      <c r="BJ114" s="9">
        <f t="shared" si="89"/>
        <v>0</v>
      </c>
    </row>
    <row r="115" spans="2:62" x14ac:dyDescent="0.2">
      <c r="B115" t="s">
        <v>28</v>
      </c>
      <c r="C115" t="s">
        <v>29</v>
      </c>
      <c r="D115" s="12">
        <f t="shared" ref="D115:AI115" si="90">IF(D113=0,0,D114/D113)</f>
        <v>0</v>
      </c>
      <c r="E115" s="12">
        <f t="shared" si="90"/>
        <v>0</v>
      </c>
      <c r="F115" s="12">
        <f t="shared" si="90"/>
        <v>0</v>
      </c>
      <c r="G115" s="12">
        <f t="shared" si="90"/>
        <v>0</v>
      </c>
      <c r="H115" s="12">
        <f t="shared" si="90"/>
        <v>0</v>
      </c>
      <c r="I115" s="12">
        <f t="shared" si="90"/>
        <v>0</v>
      </c>
      <c r="J115" s="12">
        <f t="shared" si="90"/>
        <v>0</v>
      </c>
      <c r="K115" s="12">
        <f t="shared" si="90"/>
        <v>0</v>
      </c>
      <c r="L115" s="12">
        <f t="shared" si="90"/>
        <v>0</v>
      </c>
      <c r="M115" s="12">
        <f t="shared" si="90"/>
        <v>0</v>
      </c>
      <c r="N115" s="12">
        <f t="shared" si="90"/>
        <v>0</v>
      </c>
      <c r="O115" s="12">
        <f t="shared" si="90"/>
        <v>0</v>
      </c>
      <c r="P115" s="12">
        <f t="shared" si="90"/>
        <v>0</v>
      </c>
      <c r="Q115" s="12">
        <f t="shared" si="90"/>
        <v>0</v>
      </c>
      <c r="R115" s="12">
        <f t="shared" si="90"/>
        <v>0</v>
      </c>
      <c r="S115" s="12">
        <f t="shared" si="90"/>
        <v>0</v>
      </c>
      <c r="T115" s="12">
        <f t="shared" si="90"/>
        <v>0</v>
      </c>
      <c r="U115" s="12">
        <f t="shared" si="90"/>
        <v>0</v>
      </c>
      <c r="V115" s="12">
        <f t="shared" si="90"/>
        <v>0</v>
      </c>
      <c r="W115" s="12">
        <f t="shared" si="90"/>
        <v>0</v>
      </c>
      <c r="X115" s="12">
        <f t="shared" si="90"/>
        <v>0</v>
      </c>
      <c r="Y115" s="12">
        <f t="shared" si="90"/>
        <v>0</v>
      </c>
      <c r="Z115" s="12">
        <f t="shared" si="90"/>
        <v>0</v>
      </c>
      <c r="AA115" s="12">
        <f t="shared" si="90"/>
        <v>0</v>
      </c>
      <c r="AB115" s="12">
        <f t="shared" si="90"/>
        <v>0</v>
      </c>
      <c r="AC115" s="12">
        <f t="shared" si="90"/>
        <v>0</v>
      </c>
      <c r="AD115" s="12">
        <f t="shared" si="90"/>
        <v>0</v>
      </c>
      <c r="AE115" s="12">
        <f t="shared" si="90"/>
        <v>0</v>
      </c>
      <c r="AF115" s="12">
        <f t="shared" si="90"/>
        <v>0</v>
      </c>
      <c r="AG115" s="12">
        <f t="shared" si="90"/>
        <v>0</v>
      </c>
      <c r="AH115" s="12">
        <f t="shared" si="90"/>
        <v>0</v>
      </c>
      <c r="AI115" s="12">
        <f t="shared" si="90"/>
        <v>0</v>
      </c>
      <c r="AJ115" s="12">
        <f t="shared" ref="AJ115:BJ115" si="91">IF(AJ113=0,0,AJ114/AJ113)</f>
        <v>0</v>
      </c>
      <c r="AK115" s="12">
        <f t="shared" si="91"/>
        <v>0</v>
      </c>
      <c r="AL115" s="12">
        <f t="shared" si="91"/>
        <v>0</v>
      </c>
      <c r="AM115" s="12">
        <f t="shared" si="91"/>
        <v>0</v>
      </c>
      <c r="AN115" s="12">
        <f t="shared" si="91"/>
        <v>0</v>
      </c>
      <c r="AO115" s="12">
        <f t="shared" si="91"/>
        <v>0</v>
      </c>
      <c r="AP115" s="12">
        <f t="shared" si="91"/>
        <v>0</v>
      </c>
      <c r="AQ115" s="12">
        <f t="shared" si="91"/>
        <v>0</v>
      </c>
      <c r="AR115" s="12">
        <f t="shared" si="91"/>
        <v>0</v>
      </c>
      <c r="AS115" s="12">
        <f t="shared" si="91"/>
        <v>0</v>
      </c>
      <c r="AT115" s="12">
        <f t="shared" si="91"/>
        <v>0</v>
      </c>
      <c r="AU115" s="12">
        <f t="shared" si="91"/>
        <v>0</v>
      </c>
      <c r="AV115" s="12">
        <f t="shared" si="91"/>
        <v>0</v>
      </c>
      <c r="AW115" s="12">
        <f t="shared" si="91"/>
        <v>0</v>
      </c>
      <c r="AX115" s="12">
        <f t="shared" si="91"/>
        <v>0</v>
      </c>
      <c r="AY115" s="12">
        <f t="shared" si="91"/>
        <v>0</v>
      </c>
      <c r="AZ115" s="12">
        <f t="shared" si="91"/>
        <v>0</v>
      </c>
      <c r="BA115" s="12">
        <f t="shared" si="91"/>
        <v>0</v>
      </c>
      <c r="BB115" s="12">
        <f t="shared" si="91"/>
        <v>0</v>
      </c>
      <c r="BC115" s="12">
        <f t="shared" si="91"/>
        <v>0</v>
      </c>
      <c r="BD115" s="12">
        <f t="shared" si="91"/>
        <v>0</v>
      </c>
      <c r="BE115" s="12">
        <f t="shared" si="91"/>
        <v>0</v>
      </c>
      <c r="BF115" s="12">
        <f t="shared" si="91"/>
        <v>0</v>
      </c>
      <c r="BG115" s="12">
        <f t="shared" si="91"/>
        <v>0</v>
      </c>
      <c r="BH115" s="12">
        <f t="shared" si="91"/>
        <v>0</v>
      </c>
      <c r="BI115" s="12">
        <f t="shared" si="91"/>
        <v>0</v>
      </c>
      <c r="BJ115" s="12">
        <f t="shared" si="91"/>
        <v>0</v>
      </c>
    </row>
    <row r="117" spans="2:62" x14ac:dyDescent="0.2">
      <c r="B117" t="s">
        <v>43</v>
      </c>
      <c r="C117" t="s">
        <v>40</v>
      </c>
      <c r="D117" s="9">
        <f t="shared" ref="D117:AI117" si="92">D109*D$10</f>
        <v>4977.3623773307918</v>
      </c>
      <c r="E117" s="9">
        <f t="shared" si="92"/>
        <v>5242.3490253961427</v>
      </c>
      <c r="F117" s="9">
        <f t="shared" si="92"/>
        <v>5310.8310400696673</v>
      </c>
      <c r="G117" s="9">
        <f t="shared" si="92"/>
        <v>3182.5945519162051</v>
      </c>
      <c r="H117" s="9">
        <f t="shared" si="92"/>
        <v>2377.2652734334338</v>
      </c>
      <c r="I117" s="9">
        <f t="shared" si="92"/>
        <v>1802.5168251926707</v>
      </c>
      <c r="J117" s="9">
        <f t="shared" si="92"/>
        <v>2115.3812882330617</v>
      </c>
      <c r="K117" s="9">
        <f t="shared" si="92"/>
        <v>3020.7207575947268</v>
      </c>
      <c r="L117" s="9">
        <f t="shared" si="92"/>
        <v>3655.4565045603035</v>
      </c>
      <c r="M117" s="9">
        <f t="shared" si="92"/>
        <v>4515.8442192900202</v>
      </c>
      <c r="N117" s="9">
        <f t="shared" si="92"/>
        <v>4249.0437193619655</v>
      </c>
      <c r="O117" s="9">
        <f t="shared" si="92"/>
        <v>4667.9866297873496</v>
      </c>
      <c r="P117" s="9">
        <f t="shared" si="92"/>
        <v>5967.2154506299494</v>
      </c>
      <c r="Q117" s="9">
        <f t="shared" si="92"/>
        <v>5684.5175867293947</v>
      </c>
      <c r="R117" s="9">
        <f t="shared" si="92"/>
        <v>5327.4654159369584</v>
      </c>
      <c r="S117" s="9">
        <f t="shared" si="92"/>
        <v>3168.1642727512035</v>
      </c>
      <c r="T117" s="9">
        <f t="shared" si="92"/>
        <v>2276.3878632095089</v>
      </c>
      <c r="U117" s="9">
        <f t="shared" si="92"/>
        <v>1663.8448591478539</v>
      </c>
      <c r="V117" s="9">
        <f t="shared" si="92"/>
        <v>2003.4177138713903</v>
      </c>
      <c r="W117" s="9">
        <f t="shared" si="92"/>
        <v>2796.7382229259219</v>
      </c>
      <c r="X117" s="9">
        <f t="shared" si="92"/>
        <v>3845.7681812344895</v>
      </c>
      <c r="Y117" s="9">
        <f t="shared" si="92"/>
        <v>5491.0567386967759</v>
      </c>
      <c r="Z117" s="9">
        <f t="shared" si="92"/>
        <v>5328.9702365298899</v>
      </c>
      <c r="AA117" s="9">
        <f t="shared" si="92"/>
        <v>5804.1062237054884</v>
      </c>
      <c r="AB117" s="9">
        <f t="shared" si="92"/>
        <v>7557.3149263239684</v>
      </c>
      <c r="AC117" s="9">
        <f t="shared" si="92"/>
        <v>7268.5003431523546</v>
      </c>
      <c r="AD117" s="9">
        <f t="shared" si="92"/>
        <v>6919.674903174061</v>
      </c>
      <c r="AE117" s="9">
        <f t="shared" si="92"/>
        <v>4189.0019015645121</v>
      </c>
      <c r="AF117" s="9">
        <f t="shared" si="92"/>
        <v>3009.8796232564728</v>
      </c>
      <c r="AG117" s="9">
        <f t="shared" si="92"/>
        <v>2199.964610050396</v>
      </c>
      <c r="AH117" s="9">
        <f t="shared" si="92"/>
        <v>2648.9537443547615</v>
      </c>
      <c r="AI117" s="9">
        <f t="shared" si="92"/>
        <v>3697.8959187116816</v>
      </c>
      <c r="AJ117" s="9">
        <f t="shared" ref="AJ117:BJ117" si="93">AJ109*AJ$10</f>
        <v>5084.9415741242028</v>
      </c>
      <c r="AK117" s="9">
        <f t="shared" si="93"/>
        <v>7260.3707193581422</v>
      </c>
      <c r="AL117" s="9">
        <f t="shared" si="93"/>
        <v>7046.0571272143206</v>
      </c>
      <c r="AM117" s="9">
        <f t="shared" si="93"/>
        <v>7674.2901929359796</v>
      </c>
      <c r="AN117" s="9">
        <f t="shared" si="93"/>
        <v>9171.3582977045262</v>
      </c>
      <c r="AO117" s="9">
        <f t="shared" si="93"/>
        <v>8820.8605283654979</v>
      </c>
      <c r="AP117" s="9">
        <f t="shared" si="93"/>
        <v>8397.5351641873131</v>
      </c>
      <c r="AQ117" s="9">
        <f t="shared" si="93"/>
        <v>5083.6623488048053</v>
      </c>
      <c r="AR117" s="9">
        <f t="shared" si="93"/>
        <v>3652.7106157361759</v>
      </c>
      <c r="AS117" s="9">
        <f t="shared" si="93"/>
        <v>2669.8190928582007</v>
      </c>
      <c r="AT117" s="9">
        <f t="shared" si="93"/>
        <v>3214.7004776656631</v>
      </c>
      <c r="AU117" s="9">
        <f t="shared" si="93"/>
        <v>4487.6690661640705</v>
      </c>
      <c r="AV117" s="9">
        <f t="shared" si="93"/>
        <v>6170.9511319612739</v>
      </c>
      <c r="AW117" s="9">
        <f t="shared" si="93"/>
        <v>8810.9946311031599</v>
      </c>
      <c r="AX117" s="9">
        <f t="shared" si="93"/>
        <v>8550.9093017525738</v>
      </c>
      <c r="AY117" s="9">
        <f t="shared" si="93"/>
        <v>9313.3163995604318</v>
      </c>
      <c r="AZ117" s="9">
        <f t="shared" si="93"/>
        <v>11172.519263977832</v>
      </c>
      <c r="BA117" s="9">
        <f t="shared" si="93"/>
        <v>10745.544005481865</v>
      </c>
      <c r="BB117" s="9">
        <f t="shared" si="93"/>
        <v>10229.850404524741</v>
      </c>
      <c r="BC117" s="9">
        <f t="shared" si="93"/>
        <v>6192.901169044515</v>
      </c>
      <c r="BD117" s="9">
        <f t="shared" si="93"/>
        <v>4449.720357153964</v>
      </c>
      <c r="BE117" s="9">
        <f t="shared" si="93"/>
        <v>3252.3650563035776</v>
      </c>
      <c r="BF117" s="9">
        <f t="shared" si="93"/>
        <v>3916.1378117380659</v>
      </c>
      <c r="BG117" s="9">
        <f t="shared" si="93"/>
        <v>5466.8640635950869</v>
      </c>
      <c r="BH117" s="9">
        <f t="shared" si="93"/>
        <v>7517.4328775443437</v>
      </c>
      <c r="BI117" s="9">
        <f t="shared" si="93"/>
        <v>10733.525401078687</v>
      </c>
      <c r="BJ117" s="9">
        <f t="shared" si="93"/>
        <v>10416.690287006784</v>
      </c>
    </row>
    <row r="119" spans="2:62" x14ac:dyDescent="0.2">
      <c r="B119" s="25" t="s">
        <v>57</v>
      </c>
      <c r="D119" s="11"/>
    </row>
    <row r="120" spans="2:62" x14ac:dyDescent="0.2">
      <c r="B120" t="s">
        <v>56</v>
      </c>
      <c r="C120" t="s">
        <v>7</v>
      </c>
      <c r="D120" s="9">
        <f>D97-(E97-D97)</f>
        <v>796</v>
      </c>
      <c r="E120" s="34">
        <f>D120</f>
        <v>796</v>
      </c>
      <c r="F120" s="9">
        <f t="shared" ref="F120:BJ121" si="94">E120</f>
        <v>796</v>
      </c>
      <c r="G120" s="9">
        <f t="shared" si="94"/>
        <v>796</v>
      </c>
      <c r="H120" s="9">
        <f t="shared" si="94"/>
        <v>796</v>
      </c>
      <c r="I120" s="9">
        <f t="shared" si="94"/>
        <v>796</v>
      </c>
      <c r="J120" s="9">
        <f t="shared" si="94"/>
        <v>796</v>
      </c>
      <c r="K120" s="9">
        <f t="shared" si="94"/>
        <v>796</v>
      </c>
      <c r="L120" s="9">
        <f t="shared" si="94"/>
        <v>796</v>
      </c>
      <c r="M120" s="9">
        <f t="shared" si="94"/>
        <v>796</v>
      </c>
      <c r="N120" s="9">
        <f t="shared" si="94"/>
        <v>796</v>
      </c>
      <c r="O120" s="9">
        <f t="shared" si="94"/>
        <v>796</v>
      </c>
      <c r="P120" s="9">
        <f t="shared" si="94"/>
        <v>796</v>
      </c>
      <c r="Q120" s="9">
        <f t="shared" si="94"/>
        <v>796</v>
      </c>
      <c r="R120" s="9">
        <f t="shared" si="94"/>
        <v>796</v>
      </c>
      <c r="S120" s="9">
        <f t="shared" si="94"/>
        <v>796</v>
      </c>
      <c r="T120" s="9">
        <f t="shared" si="94"/>
        <v>796</v>
      </c>
      <c r="U120" s="9">
        <f t="shared" si="94"/>
        <v>796</v>
      </c>
      <c r="V120" s="9">
        <f t="shared" si="94"/>
        <v>796</v>
      </c>
      <c r="W120" s="9">
        <f t="shared" si="94"/>
        <v>796</v>
      </c>
      <c r="X120" s="9">
        <f t="shared" si="94"/>
        <v>796</v>
      </c>
      <c r="Y120" s="9">
        <f t="shared" si="94"/>
        <v>796</v>
      </c>
      <c r="Z120" s="9">
        <f t="shared" si="94"/>
        <v>796</v>
      </c>
      <c r="AA120" s="9">
        <f t="shared" si="94"/>
        <v>796</v>
      </c>
      <c r="AB120" s="9">
        <f t="shared" si="94"/>
        <v>796</v>
      </c>
      <c r="AC120" s="9">
        <f t="shared" si="94"/>
        <v>796</v>
      </c>
      <c r="AD120" s="9">
        <f t="shared" si="94"/>
        <v>796</v>
      </c>
      <c r="AE120" s="9">
        <f t="shared" si="94"/>
        <v>796</v>
      </c>
      <c r="AF120" s="9">
        <f t="shared" si="94"/>
        <v>796</v>
      </c>
      <c r="AG120" s="9">
        <f t="shared" si="94"/>
        <v>796</v>
      </c>
      <c r="AH120" s="9">
        <f t="shared" si="94"/>
        <v>796</v>
      </c>
      <c r="AI120" s="9">
        <f t="shared" si="94"/>
        <v>796</v>
      </c>
      <c r="AJ120" s="9">
        <f t="shared" si="94"/>
        <v>796</v>
      </c>
      <c r="AK120" s="9">
        <f t="shared" si="94"/>
        <v>796</v>
      </c>
      <c r="AL120" s="9">
        <f t="shared" si="94"/>
        <v>796</v>
      </c>
      <c r="AM120" s="9">
        <f t="shared" si="94"/>
        <v>796</v>
      </c>
      <c r="AN120" s="9">
        <f t="shared" si="94"/>
        <v>796</v>
      </c>
      <c r="AO120" s="9">
        <f t="shared" si="94"/>
        <v>796</v>
      </c>
      <c r="AP120" s="9">
        <f t="shared" si="94"/>
        <v>796</v>
      </c>
      <c r="AQ120" s="9">
        <f t="shared" si="94"/>
        <v>796</v>
      </c>
      <c r="AR120" s="9">
        <f t="shared" si="94"/>
        <v>796</v>
      </c>
      <c r="AS120" s="9">
        <f t="shared" si="94"/>
        <v>796</v>
      </c>
      <c r="AT120" s="9">
        <f t="shared" si="94"/>
        <v>796</v>
      </c>
      <c r="AU120" s="9">
        <f t="shared" si="94"/>
        <v>796</v>
      </c>
      <c r="AV120" s="9">
        <f t="shared" si="94"/>
        <v>796</v>
      </c>
      <c r="AW120" s="9">
        <f t="shared" si="94"/>
        <v>796</v>
      </c>
      <c r="AX120" s="9">
        <f t="shared" si="94"/>
        <v>796</v>
      </c>
      <c r="AY120" s="9">
        <f t="shared" si="94"/>
        <v>796</v>
      </c>
      <c r="AZ120" s="9">
        <f t="shared" si="94"/>
        <v>796</v>
      </c>
      <c r="BA120" s="9">
        <f t="shared" si="94"/>
        <v>796</v>
      </c>
      <c r="BB120" s="9">
        <f t="shared" si="94"/>
        <v>796</v>
      </c>
      <c r="BC120" s="9">
        <f t="shared" si="94"/>
        <v>796</v>
      </c>
      <c r="BD120" s="9">
        <f t="shared" si="94"/>
        <v>796</v>
      </c>
      <c r="BE120" s="9">
        <f t="shared" si="94"/>
        <v>796</v>
      </c>
      <c r="BF120" s="9">
        <f t="shared" si="94"/>
        <v>796</v>
      </c>
      <c r="BG120" s="9">
        <f t="shared" si="94"/>
        <v>796</v>
      </c>
      <c r="BH120" s="9">
        <f t="shared" si="94"/>
        <v>796</v>
      </c>
      <c r="BI120" s="9">
        <f t="shared" si="94"/>
        <v>796</v>
      </c>
      <c r="BJ120" s="9">
        <f t="shared" si="94"/>
        <v>796</v>
      </c>
    </row>
    <row r="121" spans="2:62" x14ac:dyDescent="0.2">
      <c r="B121" t="s">
        <v>8</v>
      </c>
      <c r="C121" t="s">
        <v>14</v>
      </c>
      <c r="D121" s="11">
        <f>D100-(E100-D100)</f>
        <v>1.1795161827534417</v>
      </c>
      <c r="E121" s="35">
        <f>D121</f>
        <v>1.1795161827534417</v>
      </c>
      <c r="F121" s="11">
        <f t="shared" si="94"/>
        <v>1.1795161827534417</v>
      </c>
      <c r="G121" s="11">
        <f t="shared" si="94"/>
        <v>1.1795161827534417</v>
      </c>
      <c r="H121" s="11">
        <f t="shared" si="94"/>
        <v>1.1795161827534417</v>
      </c>
      <c r="I121" s="11">
        <f t="shared" si="94"/>
        <v>1.1795161827534417</v>
      </c>
      <c r="J121" s="11">
        <f t="shared" si="94"/>
        <v>1.1795161827534417</v>
      </c>
      <c r="K121" s="11">
        <f t="shared" si="94"/>
        <v>1.1795161827534417</v>
      </c>
      <c r="L121" s="11">
        <f t="shared" si="94"/>
        <v>1.1795161827534417</v>
      </c>
      <c r="M121" s="11">
        <f t="shared" si="94"/>
        <v>1.1795161827534417</v>
      </c>
      <c r="N121" s="11">
        <f t="shared" si="94"/>
        <v>1.1795161827534417</v>
      </c>
      <c r="O121" s="11">
        <f t="shared" si="94"/>
        <v>1.1795161827534417</v>
      </c>
      <c r="P121" s="11">
        <f t="shared" si="94"/>
        <v>1.1795161827534417</v>
      </c>
      <c r="Q121" s="11">
        <f t="shared" si="94"/>
        <v>1.1795161827534417</v>
      </c>
      <c r="R121" s="11">
        <f t="shared" si="94"/>
        <v>1.1795161827534417</v>
      </c>
      <c r="S121" s="11">
        <f t="shared" si="94"/>
        <v>1.1795161827534417</v>
      </c>
      <c r="T121" s="11">
        <f t="shared" si="94"/>
        <v>1.1795161827534417</v>
      </c>
      <c r="U121" s="11">
        <f t="shared" si="94"/>
        <v>1.1795161827534417</v>
      </c>
      <c r="V121" s="11">
        <f t="shared" si="94"/>
        <v>1.1795161827534417</v>
      </c>
      <c r="W121" s="11">
        <f t="shared" si="94"/>
        <v>1.1795161827534417</v>
      </c>
      <c r="X121" s="11">
        <f t="shared" si="94"/>
        <v>1.1795161827534417</v>
      </c>
      <c r="Y121" s="11">
        <f t="shared" si="94"/>
        <v>1.1795161827534417</v>
      </c>
      <c r="Z121" s="11">
        <f t="shared" si="94"/>
        <v>1.1795161827534417</v>
      </c>
      <c r="AA121" s="11">
        <f t="shared" si="94"/>
        <v>1.1795161827534417</v>
      </c>
      <c r="AB121" s="11">
        <f t="shared" si="94"/>
        <v>1.1795161827534417</v>
      </c>
      <c r="AC121" s="11">
        <f t="shared" si="94"/>
        <v>1.1795161827534417</v>
      </c>
      <c r="AD121" s="11">
        <f t="shared" si="94"/>
        <v>1.1795161827534417</v>
      </c>
      <c r="AE121" s="11">
        <f t="shared" si="94"/>
        <v>1.1795161827534417</v>
      </c>
      <c r="AF121" s="11">
        <f t="shared" si="94"/>
        <v>1.1795161827534417</v>
      </c>
      <c r="AG121" s="11">
        <f t="shared" si="94"/>
        <v>1.1795161827534417</v>
      </c>
      <c r="AH121" s="11">
        <f t="shared" si="94"/>
        <v>1.1795161827534417</v>
      </c>
      <c r="AI121" s="11">
        <f t="shared" si="94"/>
        <v>1.1795161827534417</v>
      </c>
      <c r="AJ121" s="11">
        <f t="shared" si="94"/>
        <v>1.1795161827534417</v>
      </c>
      <c r="AK121" s="11">
        <f t="shared" si="94"/>
        <v>1.1795161827534417</v>
      </c>
      <c r="AL121" s="11">
        <f t="shared" si="94"/>
        <v>1.1795161827534417</v>
      </c>
      <c r="AM121" s="11">
        <f t="shared" si="94"/>
        <v>1.1795161827534417</v>
      </c>
      <c r="AN121" s="11">
        <f t="shared" si="94"/>
        <v>1.1795161827534417</v>
      </c>
      <c r="AO121" s="11">
        <f t="shared" si="94"/>
        <v>1.1795161827534417</v>
      </c>
      <c r="AP121" s="11">
        <f t="shared" si="94"/>
        <v>1.1795161827534417</v>
      </c>
      <c r="AQ121" s="11">
        <f t="shared" si="94"/>
        <v>1.1795161827534417</v>
      </c>
      <c r="AR121" s="11">
        <f t="shared" si="94"/>
        <v>1.1795161827534417</v>
      </c>
      <c r="AS121" s="11">
        <f t="shared" si="94"/>
        <v>1.1795161827534417</v>
      </c>
      <c r="AT121" s="11">
        <f t="shared" si="94"/>
        <v>1.1795161827534417</v>
      </c>
      <c r="AU121" s="11">
        <f t="shared" si="94"/>
        <v>1.1795161827534417</v>
      </c>
      <c r="AV121" s="11">
        <f t="shared" si="94"/>
        <v>1.1795161827534417</v>
      </c>
      <c r="AW121" s="11">
        <f t="shared" si="94"/>
        <v>1.1795161827534417</v>
      </c>
      <c r="AX121" s="11">
        <f t="shared" si="94"/>
        <v>1.1795161827534417</v>
      </c>
      <c r="AY121" s="11">
        <f t="shared" si="94"/>
        <v>1.1795161827534417</v>
      </c>
      <c r="AZ121" s="11">
        <f t="shared" si="94"/>
        <v>1.1795161827534417</v>
      </c>
      <c r="BA121" s="11">
        <f t="shared" si="94"/>
        <v>1.1795161827534417</v>
      </c>
      <c r="BB121" s="11">
        <f t="shared" si="94"/>
        <v>1.1795161827534417</v>
      </c>
      <c r="BC121" s="11">
        <f t="shared" si="94"/>
        <v>1.1795161827534417</v>
      </c>
      <c r="BD121" s="11">
        <f t="shared" si="94"/>
        <v>1.1795161827534417</v>
      </c>
      <c r="BE121" s="11">
        <f t="shared" si="94"/>
        <v>1.1795161827534417</v>
      </c>
      <c r="BF121" s="11">
        <f t="shared" si="94"/>
        <v>1.1795161827534417</v>
      </c>
      <c r="BG121" s="11">
        <f t="shared" si="94"/>
        <v>1.1795161827534417</v>
      </c>
      <c r="BH121" s="11">
        <f t="shared" si="94"/>
        <v>1.1795161827534417</v>
      </c>
      <c r="BI121" s="11">
        <f t="shared" si="94"/>
        <v>1.1795161827534417</v>
      </c>
      <c r="BJ121" s="11">
        <f t="shared" si="94"/>
        <v>1.1795161827534417</v>
      </c>
    </row>
    <row r="122" spans="2:62" x14ac:dyDescent="0.2">
      <c r="B122" t="s">
        <v>20</v>
      </c>
      <c r="C122" t="s">
        <v>21</v>
      </c>
      <c r="D122" s="11">
        <f>D121*D101</f>
        <v>187.03588109921324</v>
      </c>
      <c r="E122" s="11">
        <f t="shared" ref="E122:BJ122" si="95">E121*E101</f>
        <v>178.10694359576971</v>
      </c>
      <c r="F122" s="11">
        <f t="shared" si="95"/>
        <v>167.88053829129737</v>
      </c>
      <c r="G122" s="11">
        <f t="shared" si="95"/>
        <v>100.62452555069612</v>
      </c>
      <c r="H122" s="11">
        <f t="shared" si="95"/>
        <v>71.584837131306372</v>
      </c>
      <c r="I122" s="11">
        <f t="shared" si="95"/>
        <v>51.804350746531163</v>
      </c>
      <c r="J122" s="11">
        <f t="shared" si="95"/>
        <v>61.75946732897021</v>
      </c>
      <c r="K122" s="11">
        <f t="shared" si="95"/>
        <v>85.361586145866582</v>
      </c>
      <c r="L122" s="11">
        <f t="shared" si="95"/>
        <v>116.21772948669661</v>
      </c>
      <c r="M122" s="11">
        <f t="shared" si="95"/>
        <v>164.29480909572689</v>
      </c>
      <c r="N122" s="11">
        <f t="shared" si="95"/>
        <v>157.86644589972065</v>
      </c>
      <c r="O122" s="11">
        <f t="shared" si="95"/>
        <v>170.23957065680426</v>
      </c>
      <c r="P122" s="11">
        <f t="shared" si="95"/>
        <v>187.03588109921324</v>
      </c>
      <c r="Q122" s="11">
        <f t="shared" si="95"/>
        <v>178.10694359576971</v>
      </c>
      <c r="R122" s="11">
        <f t="shared" si="95"/>
        <v>167.88053829129737</v>
      </c>
      <c r="S122" s="11">
        <f t="shared" si="95"/>
        <v>100.62452555069612</v>
      </c>
      <c r="T122" s="11">
        <f t="shared" si="95"/>
        <v>71.584837131306372</v>
      </c>
      <c r="U122" s="11">
        <f t="shared" si="95"/>
        <v>51.804350746531163</v>
      </c>
      <c r="V122" s="11">
        <f t="shared" si="95"/>
        <v>61.75946732897021</v>
      </c>
      <c r="W122" s="11">
        <f t="shared" si="95"/>
        <v>85.361586145866582</v>
      </c>
      <c r="X122" s="11">
        <f t="shared" si="95"/>
        <v>116.21772948669661</v>
      </c>
      <c r="Y122" s="11">
        <f t="shared" si="95"/>
        <v>164.29480909572689</v>
      </c>
      <c r="Z122" s="11">
        <f t="shared" si="95"/>
        <v>157.86644589972065</v>
      </c>
      <c r="AA122" s="11">
        <f t="shared" si="95"/>
        <v>170.23957065680426</v>
      </c>
      <c r="AB122" s="11">
        <f t="shared" si="95"/>
        <v>187.03588109921324</v>
      </c>
      <c r="AC122" s="11">
        <f t="shared" si="95"/>
        <v>178.10694359576971</v>
      </c>
      <c r="AD122" s="11">
        <f t="shared" si="95"/>
        <v>167.88053829129737</v>
      </c>
      <c r="AE122" s="11">
        <f t="shared" si="95"/>
        <v>100.62452555069612</v>
      </c>
      <c r="AF122" s="11">
        <f t="shared" si="95"/>
        <v>71.584837131306372</v>
      </c>
      <c r="AG122" s="11">
        <f t="shared" si="95"/>
        <v>51.804350746531163</v>
      </c>
      <c r="AH122" s="11">
        <f t="shared" si="95"/>
        <v>61.75946732897021</v>
      </c>
      <c r="AI122" s="11">
        <f t="shared" si="95"/>
        <v>85.361586145866582</v>
      </c>
      <c r="AJ122" s="11">
        <f t="shared" si="95"/>
        <v>116.21772948669661</v>
      </c>
      <c r="AK122" s="11">
        <f t="shared" si="95"/>
        <v>164.29480909572689</v>
      </c>
      <c r="AL122" s="11">
        <f t="shared" si="95"/>
        <v>157.86644589972065</v>
      </c>
      <c r="AM122" s="11">
        <f t="shared" si="95"/>
        <v>170.23957065680426</v>
      </c>
      <c r="AN122" s="11">
        <f t="shared" si="95"/>
        <v>187.03588109921324</v>
      </c>
      <c r="AO122" s="11">
        <f t="shared" si="95"/>
        <v>178.10694359576971</v>
      </c>
      <c r="AP122" s="11">
        <f t="shared" si="95"/>
        <v>167.88053829129737</v>
      </c>
      <c r="AQ122" s="11">
        <f t="shared" si="95"/>
        <v>100.62452555069612</v>
      </c>
      <c r="AR122" s="11">
        <f t="shared" si="95"/>
        <v>71.584837131306372</v>
      </c>
      <c r="AS122" s="11">
        <f t="shared" si="95"/>
        <v>51.804350746531163</v>
      </c>
      <c r="AT122" s="11">
        <f t="shared" si="95"/>
        <v>61.75946732897021</v>
      </c>
      <c r="AU122" s="11">
        <f t="shared" si="95"/>
        <v>85.361586145866582</v>
      </c>
      <c r="AV122" s="11">
        <f t="shared" si="95"/>
        <v>116.21772948669661</v>
      </c>
      <c r="AW122" s="11">
        <f t="shared" si="95"/>
        <v>164.29480909572689</v>
      </c>
      <c r="AX122" s="11">
        <f t="shared" si="95"/>
        <v>157.86644589972065</v>
      </c>
      <c r="AY122" s="11">
        <f t="shared" si="95"/>
        <v>170.23957065680426</v>
      </c>
      <c r="AZ122" s="11">
        <f t="shared" si="95"/>
        <v>187.03588109921324</v>
      </c>
      <c r="BA122" s="11">
        <f t="shared" si="95"/>
        <v>178.10694359576971</v>
      </c>
      <c r="BB122" s="11">
        <f t="shared" si="95"/>
        <v>167.88053829129737</v>
      </c>
      <c r="BC122" s="11">
        <f t="shared" si="95"/>
        <v>100.62452555069612</v>
      </c>
      <c r="BD122" s="11">
        <f t="shared" si="95"/>
        <v>71.584837131306372</v>
      </c>
      <c r="BE122" s="11">
        <f t="shared" si="95"/>
        <v>51.804350746531163</v>
      </c>
      <c r="BF122" s="11">
        <f t="shared" si="95"/>
        <v>61.75946732897021</v>
      </c>
      <c r="BG122" s="11">
        <f t="shared" si="95"/>
        <v>85.361586145866582</v>
      </c>
      <c r="BH122" s="11">
        <f t="shared" si="95"/>
        <v>116.21772948669661</v>
      </c>
      <c r="BI122" s="11">
        <f t="shared" si="95"/>
        <v>164.29480909572689</v>
      </c>
      <c r="BJ122" s="11">
        <f t="shared" si="95"/>
        <v>157.86644589972065</v>
      </c>
    </row>
    <row r="123" spans="2:62" x14ac:dyDescent="0.2">
      <c r="D123" s="11"/>
    </row>
    <row r="124" spans="2:62" x14ac:dyDescent="0.2">
      <c r="B124" t="s">
        <v>22</v>
      </c>
      <c r="C124" t="s">
        <v>21</v>
      </c>
      <c r="D124" s="10">
        <f>D122*D98</f>
        <v>106.0493445832539</v>
      </c>
      <c r="E124" s="10">
        <f t="shared" ref="E124:BJ124" si="96">E122*E98</f>
        <v>100.98663701880142</v>
      </c>
      <c r="F124" s="10">
        <f t="shared" si="96"/>
        <v>95.1882652111656</v>
      </c>
      <c r="G124" s="10">
        <f t="shared" si="96"/>
        <v>57.054105987244697</v>
      </c>
      <c r="H124" s="10">
        <f t="shared" si="96"/>
        <v>40.588602653450707</v>
      </c>
      <c r="I124" s="10">
        <f t="shared" si="96"/>
        <v>29.373066873283168</v>
      </c>
      <c r="J124" s="10">
        <f t="shared" si="96"/>
        <v>35.017617975526107</v>
      </c>
      <c r="K124" s="10">
        <f t="shared" si="96"/>
        <v>48.400019344706351</v>
      </c>
      <c r="L124" s="10">
        <f t="shared" si="96"/>
        <v>65.895452618956966</v>
      </c>
      <c r="M124" s="10">
        <f t="shared" si="96"/>
        <v>93.15515675727714</v>
      </c>
      <c r="N124" s="10">
        <f t="shared" si="96"/>
        <v>89.510274825141593</v>
      </c>
      <c r="O124" s="10">
        <f t="shared" si="96"/>
        <v>96.525836562408003</v>
      </c>
      <c r="P124" s="10">
        <f t="shared" si="96"/>
        <v>106.0493445832539</v>
      </c>
      <c r="Q124" s="10">
        <f t="shared" si="96"/>
        <v>100.98663701880142</v>
      </c>
      <c r="R124" s="10">
        <f t="shared" si="96"/>
        <v>95.1882652111656</v>
      </c>
      <c r="S124" s="10">
        <f t="shared" si="96"/>
        <v>57.054105987244697</v>
      </c>
      <c r="T124" s="10">
        <f t="shared" si="96"/>
        <v>40.588602653450707</v>
      </c>
      <c r="U124" s="10">
        <f t="shared" si="96"/>
        <v>29.373066873283168</v>
      </c>
      <c r="V124" s="10">
        <f t="shared" si="96"/>
        <v>35.017617975526107</v>
      </c>
      <c r="W124" s="10">
        <f t="shared" si="96"/>
        <v>48.400019344706351</v>
      </c>
      <c r="X124" s="10">
        <f t="shared" si="96"/>
        <v>65.895452618956966</v>
      </c>
      <c r="Y124" s="10">
        <f t="shared" si="96"/>
        <v>93.15515675727714</v>
      </c>
      <c r="Z124" s="10">
        <f t="shared" si="96"/>
        <v>89.510274825141593</v>
      </c>
      <c r="AA124" s="10">
        <f t="shared" si="96"/>
        <v>96.525836562408003</v>
      </c>
      <c r="AB124" s="10">
        <f t="shared" si="96"/>
        <v>106.0493445832539</v>
      </c>
      <c r="AC124" s="10">
        <f t="shared" si="96"/>
        <v>100.98663701880142</v>
      </c>
      <c r="AD124" s="10">
        <f t="shared" si="96"/>
        <v>95.1882652111656</v>
      </c>
      <c r="AE124" s="10">
        <f t="shared" si="96"/>
        <v>57.054105987244697</v>
      </c>
      <c r="AF124" s="10">
        <f t="shared" si="96"/>
        <v>40.588602653450707</v>
      </c>
      <c r="AG124" s="10">
        <f t="shared" si="96"/>
        <v>29.373066873283168</v>
      </c>
      <c r="AH124" s="10">
        <f t="shared" si="96"/>
        <v>35.017617975526107</v>
      </c>
      <c r="AI124" s="10">
        <f t="shared" si="96"/>
        <v>48.400019344706351</v>
      </c>
      <c r="AJ124" s="10">
        <f t="shared" si="96"/>
        <v>65.895452618956966</v>
      </c>
      <c r="AK124" s="10">
        <f t="shared" si="96"/>
        <v>93.15515675727714</v>
      </c>
      <c r="AL124" s="10">
        <f t="shared" si="96"/>
        <v>89.510274825141593</v>
      </c>
      <c r="AM124" s="10">
        <f t="shared" si="96"/>
        <v>96.525836562408003</v>
      </c>
      <c r="AN124" s="10">
        <f t="shared" si="96"/>
        <v>106.0493445832539</v>
      </c>
      <c r="AO124" s="10">
        <f t="shared" si="96"/>
        <v>100.98663701880142</v>
      </c>
      <c r="AP124" s="10">
        <f t="shared" si="96"/>
        <v>95.1882652111656</v>
      </c>
      <c r="AQ124" s="10">
        <f t="shared" si="96"/>
        <v>57.054105987244697</v>
      </c>
      <c r="AR124" s="10">
        <f t="shared" si="96"/>
        <v>40.588602653450707</v>
      </c>
      <c r="AS124" s="10">
        <f t="shared" si="96"/>
        <v>29.373066873283168</v>
      </c>
      <c r="AT124" s="10">
        <f t="shared" si="96"/>
        <v>35.017617975526107</v>
      </c>
      <c r="AU124" s="10">
        <f t="shared" si="96"/>
        <v>48.400019344706351</v>
      </c>
      <c r="AV124" s="10">
        <f t="shared" si="96"/>
        <v>65.895452618956966</v>
      </c>
      <c r="AW124" s="10">
        <f t="shared" si="96"/>
        <v>93.15515675727714</v>
      </c>
      <c r="AX124" s="10">
        <f t="shared" si="96"/>
        <v>89.510274825141593</v>
      </c>
      <c r="AY124" s="10">
        <f t="shared" si="96"/>
        <v>96.525836562408003</v>
      </c>
      <c r="AZ124" s="10">
        <f t="shared" si="96"/>
        <v>106.0493445832539</v>
      </c>
      <c r="BA124" s="10">
        <f t="shared" si="96"/>
        <v>100.98663701880142</v>
      </c>
      <c r="BB124" s="10">
        <f t="shared" si="96"/>
        <v>95.1882652111656</v>
      </c>
      <c r="BC124" s="10">
        <f t="shared" si="96"/>
        <v>57.054105987244697</v>
      </c>
      <c r="BD124" s="10">
        <f t="shared" si="96"/>
        <v>40.588602653450707</v>
      </c>
      <c r="BE124" s="10">
        <f t="shared" si="96"/>
        <v>29.373066873283168</v>
      </c>
      <c r="BF124" s="10">
        <f t="shared" si="96"/>
        <v>35.017617975526107</v>
      </c>
      <c r="BG124" s="10">
        <f t="shared" si="96"/>
        <v>48.400019344706351</v>
      </c>
      <c r="BH124" s="10">
        <f t="shared" si="96"/>
        <v>65.895452618956966</v>
      </c>
      <c r="BI124" s="10">
        <f t="shared" si="96"/>
        <v>93.15515675727714</v>
      </c>
      <c r="BJ124" s="10">
        <f t="shared" si="96"/>
        <v>89.510274825141593</v>
      </c>
    </row>
    <row r="125" spans="2:62" x14ac:dyDescent="0.2">
      <c r="B125" t="s">
        <v>23</v>
      </c>
      <c r="C125" t="s">
        <v>21</v>
      </c>
      <c r="D125" s="10">
        <f>D122-D124</f>
        <v>80.986536515959344</v>
      </c>
      <c r="E125" s="10">
        <f t="shared" ref="E125:BJ125" si="97">E122-E124</f>
        <v>77.120306576968289</v>
      </c>
      <c r="F125" s="10">
        <f t="shared" si="97"/>
        <v>72.69227308013177</v>
      </c>
      <c r="G125" s="10">
        <f t="shared" si="97"/>
        <v>43.570419563451424</v>
      </c>
      <c r="H125" s="10">
        <f t="shared" si="97"/>
        <v>30.996234477855666</v>
      </c>
      <c r="I125" s="10">
        <f t="shared" si="97"/>
        <v>22.431283873247995</v>
      </c>
      <c r="J125" s="10">
        <f t="shared" si="97"/>
        <v>26.741849353444103</v>
      </c>
      <c r="K125" s="10">
        <f t="shared" si="97"/>
        <v>36.961566801160231</v>
      </c>
      <c r="L125" s="10">
        <f t="shared" si="97"/>
        <v>50.322276867739646</v>
      </c>
      <c r="M125" s="10">
        <f t="shared" si="97"/>
        <v>71.13965233844975</v>
      </c>
      <c r="N125" s="10">
        <f t="shared" si="97"/>
        <v>68.356171074579052</v>
      </c>
      <c r="O125" s="10">
        <f t="shared" si="97"/>
        <v>73.713734094396258</v>
      </c>
      <c r="P125" s="10">
        <f t="shared" si="97"/>
        <v>80.986536515959344</v>
      </c>
      <c r="Q125" s="10">
        <f t="shared" si="97"/>
        <v>77.120306576968289</v>
      </c>
      <c r="R125" s="10">
        <f t="shared" si="97"/>
        <v>72.69227308013177</v>
      </c>
      <c r="S125" s="10">
        <f t="shared" si="97"/>
        <v>43.570419563451424</v>
      </c>
      <c r="T125" s="10">
        <f t="shared" si="97"/>
        <v>30.996234477855666</v>
      </c>
      <c r="U125" s="10">
        <f t="shared" si="97"/>
        <v>22.431283873247995</v>
      </c>
      <c r="V125" s="10">
        <f t="shared" si="97"/>
        <v>26.741849353444103</v>
      </c>
      <c r="W125" s="10">
        <f t="shared" si="97"/>
        <v>36.961566801160231</v>
      </c>
      <c r="X125" s="10">
        <f t="shared" si="97"/>
        <v>50.322276867739646</v>
      </c>
      <c r="Y125" s="10">
        <f t="shared" si="97"/>
        <v>71.13965233844975</v>
      </c>
      <c r="Z125" s="10">
        <f t="shared" si="97"/>
        <v>68.356171074579052</v>
      </c>
      <c r="AA125" s="10">
        <f t="shared" si="97"/>
        <v>73.713734094396258</v>
      </c>
      <c r="AB125" s="10">
        <f t="shared" si="97"/>
        <v>80.986536515959344</v>
      </c>
      <c r="AC125" s="10">
        <f t="shared" si="97"/>
        <v>77.120306576968289</v>
      </c>
      <c r="AD125" s="10">
        <f t="shared" si="97"/>
        <v>72.69227308013177</v>
      </c>
      <c r="AE125" s="10">
        <f t="shared" si="97"/>
        <v>43.570419563451424</v>
      </c>
      <c r="AF125" s="10">
        <f t="shared" si="97"/>
        <v>30.996234477855666</v>
      </c>
      <c r="AG125" s="10">
        <f t="shared" si="97"/>
        <v>22.431283873247995</v>
      </c>
      <c r="AH125" s="10">
        <f t="shared" si="97"/>
        <v>26.741849353444103</v>
      </c>
      <c r="AI125" s="10">
        <f t="shared" si="97"/>
        <v>36.961566801160231</v>
      </c>
      <c r="AJ125" s="10">
        <f t="shared" si="97"/>
        <v>50.322276867739646</v>
      </c>
      <c r="AK125" s="10">
        <f t="shared" si="97"/>
        <v>71.13965233844975</v>
      </c>
      <c r="AL125" s="10">
        <f t="shared" si="97"/>
        <v>68.356171074579052</v>
      </c>
      <c r="AM125" s="10">
        <f t="shared" si="97"/>
        <v>73.713734094396258</v>
      </c>
      <c r="AN125" s="10">
        <f t="shared" si="97"/>
        <v>80.986536515959344</v>
      </c>
      <c r="AO125" s="10">
        <f t="shared" si="97"/>
        <v>77.120306576968289</v>
      </c>
      <c r="AP125" s="10">
        <f t="shared" si="97"/>
        <v>72.69227308013177</v>
      </c>
      <c r="AQ125" s="10">
        <f t="shared" si="97"/>
        <v>43.570419563451424</v>
      </c>
      <c r="AR125" s="10">
        <f t="shared" si="97"/>
        <v>30.996234477855666</v>
      </c>
      <c r="AS125" s="10">
        <f t="shared" si="97"/>
        <v>22.431283873247995</v>
      </c>
      <c r="AT125" s="10">
        <f t="shared" si="97"/>
        <v>26.741849353444103</v>
      </c>
      <c r="AU125" s="10">
        <f t="shared" si="97"/>
        <v>36.961566801160231</v>
      </c>
      <c r="AV125" s="10">
        <f t="shared" si="97"/>
        <v>50.322276867739646</v>
      </c>
      <c r="AW125" s="10">
        <f t="shared" si="97"/>
        <v>71.13965233844975</v>
      </c>
      <c r="AX125" s="10">
        <f t="shared" si="97"/>
        <v>68.356171074579052</v>
      </c>
      <c r="AY125" s="10">
        <f t="shared" si="97"/>
        <v>73.713734094396258</v>
      </c>
      <c r="AZ125" s="10">
        <f t="shared" si="97"/>
        <v>80.986536515959344</v>
      </c>
      <c r="BA125" s="10">
        <f t="shared" si="97"/>
        <v>77.120306576968289</v>
      </c>
      <c r="BB125" s="10">
        <f t="shared" si="97"/>
        <v>72.69227308013177</v>
      </c>
      <c r="BC125" s="10">
        <f t="shared" si="97"/>
        <v>43.570419563451424</v>
      </c>
      <c r="BD125" s="10">
        <f t="shared" si="97"/>
        <v>30.996234477855666</v>
      </c>
      <c r="BE125" s="10">
        <f t="shared" si="97"/>
        <v>22.431283873247995</v>
      </c>
      <c r="BF125" s="10">
        <f t="shared" si="97"/>
        <v>26.741849353444103</v>
      </c>
      <c r="BG125" s="10">
        <f t="shared" si="97"/>
        <v>36.961566801160231</v>
      </c>
      <c r="BH125" s="10">
        <f t="shared" si="97"/>
        <v>50.322276867739646</v>
      </c>
      <c r="BI125" s="10">
        <f t="shared" si="97"/>
        <v>71.13965233844975</v>
      </c>
      <c r="BJ125" s="10">
        <f t="shared" si="97"/>
        <v>68.356171074579052</v>
      </c>
    </row>
    <row r="126" spans="2:62" x14ac:dyDescent="0.2">
      <c r="D126" s="11"/>
    </row>
    <row r="127" spans="2:62" x14ac:dyDescent="0.2">
      <c r="B127" t="s">
        <v>24</v>
      </c>
      <c r="C127" t="s">
        <v>18</v>
      </c>
      <c r="D127" s="8">
        <f>D125*D120</f>
        <v>64465.28306670364</v>
      </c>
      <c r="E127" s="8">
        <f t="shared" ref="E127:BJ127" si="98">E125*E120</f>
        <v>61387.764035266759</v>
      </c>
      <c r="F127" s="8">
        <f t="shared" si="98"/>
        <v>57863.049371784888</v>
      </c>
      <c r="G127" s="8">
        <f t="shared" si="98"/>
        <v>34682.053972507332</v>
      </c>
      <c r="H127" s="8">
        <f t="shared" si="98"/>
        <v>24673.002644373111</v>
      </c>
      <c r="I127" s="8">
        <f t="shared" si="98"/>
        <v>17855.301963105405</v>
      </c>
      <c r="J127" s="8">
        <f t="shared" si="98"/>
        <v>21286.512085341506</v>
      </c>
      <c r="K127" s="8">
        <f t="shared" si="98"/>
        <v>29421.407173723543</v>
      </c>
      <c r="L127" s="8">
        <f t="shared" si="98"/>
        <v>40056.532386720755</v>
      </c>
      <c r="M127" s="8">
        <f t="shared" si="98"/>
        <v>56627.163261406</v>
      </c>
      <c r="N127" s="8">
        <f t="shared" si="98"/>
        <v>54411.512175364922</v>
      </c>
      <c r="O127" s="8">
        <f t="shared" si="98"/>
        <v>58676.132339139425</v>
      </c>
      <c r="P127" s="8">
        <f t="shared" si="98"/>
        <v>64465.28306670364</v>
      </c>
      <c r="Q127" s="8">
        <f t="shared" si="98"/>
        <v>61387.764035266759</v>
      </c>
      <c r="R127" s="8">
        <f t="shared" si="98"/>
        <v>57863.049371784888</v>
      </c>
      <c r="S127" s="8">
        <f t="shared" si="98"/>
        <v>34682.053972507332</v>
      </c>
      <c r="T127" s="8">
        <f t="shared" si="98"/>
        <v>24673.002644373111</v>
      </c>
      <c r="U127" s="8">
        <f t="shared" si="98"/>
        <v>17855.301963105405</v>
      </c>
      <c r="V127" s="8">
        <f t="shared" si="98"/>
        <v>21286.512085341506</v>
      </c>
      <c r="W127" s="8">
        <f t="shared" si="98"/>
        <v>29421.407173723543</v>
      </c>
      <c r="X127" s="8">
        <f t="shared" si="98"/>
        <v>40056.532386720755</v>
      </c>
      <c r="Y127" s="8">
        <f t="shared" si="98"/>
        <v>56627.163261406</v>
      </c>
      <c r="Z127" s="8">
        <f t="shared" si="98"/>
        <v>54411.512175364922</v>
      </c>
      <c r="AA127" s="8">
        <f t="shared" si="98"/>
        <v>58676.132339139425</v>
      </c>
      <c r="AB127" s="8">
        <f t="shared" si="98"/>
        <v>64465.28306670364</v>
      </c>
      <c r="AC127" s="8">
        <f t="shared" si="98"/>
        <v>61387.764035266759</v>
      </c>
      <c r="AD127" s="8">
        <f t="shared" si="98"/>
        <v>57863.049371784888</v>
      </c>
      <c r="AE127" s="8">
        <f t="shared" si="98"/>
        <v>34682.053972507332</v>
      </c>
      <c r="AF127" s="8">
        <f t="shared" si="98"/>
        <v>24673.002644373111</v>
      </c>
      <c r="AG127" s="8">
        <f t="shared" si="98"/>
        <v>17855.301963105405</v>
      </c>
      <c r="AH127" s="8">
        <f t="shared" si="98"/>
        <v>21286.512085341506</v>
      </c>
      <c r="AI127" s="8">
        <f t="shared" si="98"/>
        <v>29421.407173723543</v>
      </c>
      <c r="AJ127" s="8">
        <f t="shared" si="98"/>
        <v>40056.532386720755</v>
      </c>
      <c r="AK127" s="8">
        <f t="shared" si="98"/>
        <v>56627.163261406</v>
      </c>
      <c r="AL127" s="8">
        <f t="shared" si="98"/>
        <v>54411.512175364922</v>
      </c>
      <c r="AM127" s="8">
        <f t="shared" si="98"/>
        <v>58676.132339139425</v>
      </c>
      <c r="AN127" s="8">
        <f t="shared" si="98"/>
        <v>64465.28306670364</v>
      </c>
      <c r="AO127" s="8">
        <f t="shared" si="98"/>
        <v>61387.764035266759</v>
      </c>
      <c r="AP127" s="8">
        <f t="shared" si="98"/>
        <v>57863.049371784888</v>
      </c>
      <c r="AQ127" s="8">
        <f t="shared" si="98"/>
        <v>34682.053972507332</v>
      </c>
      <c r="AR127" s="8">
        <f t="shared" si="98"/>
        <v>24673.002644373111</v>
      </c>
      <c r="AS127" s="8">
        <f t="shared" si="98"/>
        <v>17855.301963105405</v>
      </c>
      <c r="AT127" s="8">
        <f t="shared" si="98"/>
        <v>21286.512085341506</v>
      </c>
      <c r="AU127" s="8">
        <f t="shared" si="98"/>
        <v>29421.407173723543</v>
      </c>
      <c r="AV127" s="8">
        <f t="shared" si="98"/>
        <v>40056.532386720755</v>
      </c>
      <c r="AW127" s="8">
        <f t="shared" si="98"/>
        <v>56627.163261406</v>
      </c>
      <c r="AX127" s="8">
        <f t="shared" si="98"/>
        <v>54411.512175364922</v>
      </c>
      <c r="AY127" s="8">
        <f t="shared" si="98"/>
        <v>58676.132339139425</v>
      </c>
      <c r="AZ127" s="8">
        <f t="shared" si="98"/>
        <v>64465.28306670364</v>
      </c>
      <c r="BA127" s="8">
        <f t="shared" si="98"/>
        <v>61387.764035266759</v>
      </c>
      <c r="BB127" s="8">
        <f t="shared" si="98"/>
        <v>57863.049371784888</v>
      </c>
      <c r="BC127" s="8">
        <f t="shared" si="98"/>
        <v>34682.053972507332</v>
      </c>
      <c r="BD127" s="8">
        <f t="shared" si="98"/>
        <v>24673.002644373111</v>
      </c>
      <c r="BE127" s="8">
        <f t="shared" si="98"/>
        <v>17855.301963105405</v>
      </c>
      <c r="BF127" s="8">
        <f t="shared" si="98"/>
        <v>21286.512085341506</v>
      </c>
      <c r="BG127" s="8">
        <f t="shared" si="98"/>
        <v>29421.407173723543</v>
      </c>
      <c r="BH127" s="8">
        <f t="shared" si="98"/>
        <v>40056.532386720755</v>
      </c>
      <c r="BI127" s="8">
        <f t="shared" si="98"/>
        <v>56627.163261406</v>
      </c>
      <c r="BJ127" s="8">
        <f t="shared" si="98"/>
        <v>54411.512175364922</v>
      </c>
    </row>
    <row r="128" spans="2:62" x14ac:dyDescent="0.2">
      <c r="B128" t="s">
        <v>26</v>
      </c>
      <c r="C128" t="s">
        <v>18</v>
      </c>
      <c r="D128" s="9">
        <f>D124*D120</f>
        <v>84415.278288270099</v>
      </c>
      <c r="E128" s="9">
        <f t="shared" ref="E128:BJ128" si="99">E124*E120</f>
        <v>80385.363066965932</v>
      </c>
      <c r="F128" s="9">
        <f t="shared" si="99"/>
        <v>75769.85910808781</v>
      </c>
      <c r="G128" s="9">
        <f t="shared" si="99"/>
        <v>45415.068365846775</v>
      </c>
      <c r="H128" s="9">
        <f t="shared" si="99"/>
        <v>32308.527712146762</v>
      </c>
      <c r="I128" s="9">
        <f t="shared" si="99"/>
        <v>23380.961231133402</v>
      </c>
      <c r="J128" s="9">
        <f t="shared" si="99"/>
        <v>27874.023908518782</v>
      </c>
      <c r="K128" s="9">
        <f t="shared" si="99"/>
        <v>38526.415398386256</v>
      </c>
      <c r="L128" s="9">
        <f t="shared" si="99"/>
        <v>52452.780284689747</v>
      </c>
      <c r="M128" s="9">
        <f t="shared" si="99"/>
        <v>74151.504778792601</v>
      </c>
      <c r="N128" s="9">
        <f t="shared" si="99"/>
        <v>71250.178760812705</v>
      </c>
      <c r="O128" s="9">
        <f t="shared" si="99"/>
        <v>76834.565903676776</v>
      </c>
      <c r="P128" s="9">
        <f t="shared" si="99"/>
        <v>84415.278288270099</v>
      </c>
      <c r="Q128" s="9">
        <f t="shared" si="99"/>
        <v>80385.363066965932</v>
      </c>
      <c r="R128" s="9">
        <f t="shared" si="99"/>
        <v>75769.85910808781</v>
      </c>
      <c r="S128" s="9">
        <f t="shared" si="99"/>
        <v>45415.068365846775</v>
      </c>
      <c r="T128" s="9">
        <f t="shared" si="99"/>
        <v>32308.527712146762</v>
      </c>
      <c r="U128" s="9">
        <f t="shared" si="99"/>
        <v>23380.961231133402</v>
      </c>
      <c r="V128" s="9">
        <f t="shared" si="99"/>
        <v>27874.023908518782</v>
      </c>
      <c r="W128" s="9">
        <f t="shared" si="99"/>
        <v>38526.415398386256</v>
      </c>
      <c r="X128" s="9">
        <f t="shared" si="99"/>
        <v>52452.780284689747</v>
      </c>
      <c r="Y128" s="9">
        <f t="shared" si="99"/>
        <v>74151.504778792601</v>
      </c>
      <c r="Z128" s="9">
        <f t="shared" si="99"/>
        <v>71250.178760812705</v>
      </c>
      <c r="AA128" s="9">
        <f t="shared" si="99"/>
        <v>76834.565903676776</v>
      </c>
      <c r="AB128" s="9">
        <f t="shared" si="99"/>
        <v>84415.278288270099</v>
      </c>
      <c r="AC128" s="9">
        <f t="shared" si="99"/>
        <v>80385.363066965932</v>
      </c>
      <c r="AD128" s="9">
        <f t="shared" si="99"/>
        <v>75769.85910808781</v>
      </c>
      <c r="AE128" s="9">
        <f t="shared" si="99"/>
        <v>45415.068365846775</v>
      </c>
      <c r="AF128" s="9">
        <f t="shared" si="99"/>
        <v>32308.527712146762</v>
      </c>
      <c r="AG128" s="9">
        <f t="shared" si="99"/>
        <v>23380.961231133402</v>
      </c>
      <c r="AH128" s="9">
        <f t="shared" si="99"/>
        <v>27874.023908518782</v>
      </c>
      <c r="AI128" s="9">
        <f t="shared" si="99"/>
        <v>38526.415398386256</v>
      </c>
      <c r="AJ128" s="9">
        <f t="shared" si="99"/>
        <v>52452.780284689747</v>
      </c>
      <c r="AK128" s="9">
        <f t="shared" si="99"/>
        <v>74151.504778792601</v>
      </c>
      <c r="AL128" s="9">
        <f t="shared" si="99"/>
        <v>71250.178760812705</v>
      </c>
      <c r="AM128" s="9">
        <f t="shared" si="99"/>
        <v>76834.565903676776</v>
      </c>
      <c r="AN128" s="9">
        <f t="shared" si="99"/>
        <v>84415.278288270099</v>
      </c>
      <c r="AO128" s="9">
        <f t="shared" si="99"/>
        <v>80385.363066965932</v>
      </c>
      <c r="AP128" s="9">
        <f t="shared" si="99"/>
        <v>75769.85910808781</v>
      </c>
      <c r="AQ128" s="9">
        <f t="shared" si="99"/>
        <v>45415.068365846775</v>
      </c>
      <c r="AR128" s="9">
        <f t="shared" si="99"/>
        <v>32308.527712146762</v>
      </c>
      <c r="AS128" s="9">
        <f t="shared" si="99"/>
        <v>23380.961231133402</v>
      </c>
      <c r="AT128" s="9">
        <f t="shared" si="99"/>
        <v>27874.023908518782</v>
      </c>
      <c r="AU128" s="9">
        <f t="shared" si="99"/>
        <v>38526.415398386256</v>
      </c>
      <c r="AV128" s="9">
        <f t="shared" si="99"/>
        <v>52452.780284689747</v>
      </c>
      <c r="AW128" s="9">
        <f t="shared" si="99"/>
        <v>74151.504778792601</v>
      </c>
      <c r="AX128" s="9">
        <f t="shared" si="99"/>
        <v>71250.178760812705</v>
      </c>
      <c r="AY128" s="9">
        <f t="shared" si="99"/>
        <v>76834.565903676776</v>
      </c>
      <c r="AZ128" s="9">
        <f t="shared" si="99"/>
        <v>84415.278288270099</v>
      </c>
      <c r="BA128" s="9">
        <f t="shared" si="99"/>
        <v>80385.363066965932</v>
      </c>
      <c r="BB128" s="9">
        <f t="shared" si="99"/>
        <v>75769.85910808781</v>
      </c>
      <c r="BC128" s="9">
        <f t="shared" si="99"/>
        <v>45415.068365846775</v>
      </c>
      <c r="BD128" s="9">
        <f t="shared" si="99"/>
        <v>32308.527712146762</v>
      </c>
      <c r="BE128" s="9">
        <f t="shared" si="99"/>
        <v>23380.961231133402</v>
      </c>
      <c r="BF128" s="9">
        <f t="shared" si="99"/>
        <v>27874.023908518782</v>
      </c>
      <c r="BG128" s="9">
        <f t="shared" si="99"/>
        <v>38526.415398386256</v>
      </c>
      <c r="BH128" s="9">
        <f t="shared" si="99"/>
        <v>52452.780284689747</v>
      </c>
      <c r="BI128" s="9">
        <f t="shared" si="99"/>
        <v>74151.504778792601</v>
      </c>
      <c r="BJ128" s="9">
        <f t="shared" si="99"/>
        <v>71250.178760812705</v>
      </c>
    </row>
    <row r="129" spans="2:62" x14ac:dyDescent="0.2">
      <c r="D129" s="11"/>
    </row>
    <row r="130" spans="2:62" x14ac:dyDescent="0.2">
      <c r="B130" t="s">
        <v>43</v>
      </c>
      <c r="C130" t="s">
        <v>40</v>
      </c>
      <c r="D130" s="9">
        <f>D128*D$10</f>
        <v>4474.5885969008632</v>
      </c>
      <c r="E130" s="9">
        <f t="shared" ref="E130:BJ130" si="100">E128*E$10</f>
        <v>4260.9754564673676</v>
      </c>
      <c r="F130" s="9">
        <f t="shared" si="100"/>
        <v>4016.3220974768237</v>
      </c>
      <c r="G130" s="9">
        <f t="shared" si="100"/>
        <v>2407.3100410015304</v>
      </c>
      <c r="H130" s="9">
        <f t="shared" si="100"/>
        <v>1712.5735129338045</v>
      </c>
      <c r="I130" s="9">
        <f t="shared" si="100"/>
        <v>1239.3512718413695</v>
      </c>
      <c r="J130" s="9">
        <f t="shared" si="100"/>
        <v>1477.5144033154395</v>
      </c>
      <c r="K130" s="9">
        <f t="shared" si="100"/>
        <v>2042.1641972486318</v>
      </c>
      <c r="L130" s="9">
        <f t="shared" si="100"/>
        <v>2780.3570312962229</v>
      </c>
      <c r="M130" s="9">
        <f t="shared" si="100"/>
        <v>3930.5382207373482</v>
      </c>
      <c r="N130" s="9">
        <f t="shared" si="100"/>
        <v>3776.7480469774332</v>
      </c>
      <c r="O130" s="9">
        <f t="shared" si="100"/>
        <v>4072.7588584896371</v>
      </c>
      <c r="P130" s="9">
        <f t="shared" si="100"/>
        <v>4911.823560457693</v>
      </c>
      <c r="Q130" s="9">
        <f t="shared" si="100"/>
        <v>4677.3371862843651</v>
      </c>
      <c r="R130" s="9">
        <f t="shared" si="100"/>
        <v>4408.7774948599581</v>
      </c>
      <c r="S130" s="9">
        <f t="shared" si="100"/>
        <v>2642.5406315358887</v>
      </c>
      <c r="T130" s="9">
        <f t="shared" si="100"/>
        <v>1879.917839970848</v>
      </c>
      <c r="U130" s="9">
        <f t="shared" si="100"/>
        <v>1360.4546306066843</v>
      </c>
      <c r="V130" s="9">
        <f t="shared" si="100"/>
        <v>1621.8899011513204</v>
      </c>
      <c r="W130" s="9">
        <f t="shared" si="100"/>
        <v>2241.7145176913878</v>
      </c>
      <c r="X130" s="9">
        <f t="shared" si="100"/>
        <v>3052.0399534079365</v>
      </c>
      <c r="Y130" s="9">
        <f t="shared" si="100"/>
        <v>4314.6112362751601</v>
      </c>
      <c r="Z130" s="9">
        <f t="shared" si="100"/>
        <v>4145.7934371675456</v>
      </c>
      <c r="AA130" s="9">
        <f t="shared" si="100"/>
        <v>4470.7289807710094</v>
      </c>
      <c r="AB130" s="9">
        <f t="shared" si="100"/>
        <v>5763.5376952999068</v>
      </c>
      <c r="AC130" s="9">
        <f t="shared" si="100"/>
        <v>5488.391196255825</v>
      </c>
      <c r="AD130" s="9">
        <f t="shared" si="100"/>
        <v>5173.2630394906719</v>
      </c>
      <c r="AE130" s="9">
        <f t="shared" si="100"/>
        <v>3100.7592910767175</v>
      </c>
      <c r="AF130" s="9">
        <f t="shared" si="100"/>
        <v>2205.8970973560658</v>
      </c>
      <c r="AG130" s="9">
        <f t="shared" si="100"/>
        <v>1596.3585519175883</v>
      </c>
      <c r="AH130" s="9">
        <f t="shared" si="100"/>
        <v>1903.1269075228806</v>
      </c>
      <c r="AI130" s="9">
        <f t="shared" si="100"/>
        <v>2630.4296084306893</v>
      </c>
      <c r="AJ130" s="9">
        <f t="shared" si="100"/>
        <v>3581.2661229608366</v>
      </c>
      <c r="AK130" s="9">
        <f t="shared" si="100"/>
        <v>5062.7682763342627</v>
      </c>
      <c r="AL130" s="9">
        <f t="shared" si="100"/>
        <v>4864.6773358071487</v>
      </c>
      <c r="AM130" s="9">
        <f t="shared" si="100"/>
        <v>5245.9569626198891</v>
      </c>
      <c r="AN130" s="9">
        <f t="shared" si="100"/>
        <v>6207.2436447725704</v>
      </c>
      <c r="AO130" s="9">
        <f t="shared" si="100"/>
        <v>5910.91499249958</v>
      </c>
      <c r="AP130" s="9">
        <f t="shared" si="100"/>
        <v>5571.5266945858612</v>
      </c>
      <c r="AQ130" s="9">
        <f t="shared" si="100"/>
        <v>3339.4712451002592</v>
      </c>
      <c r="AR130" s="9">
        <f t="shared" si="100"/>
        <v>2375.7180853960226</v>
      </c>
      <c r="AS130" s="9">
        <f t="shared" si="100"/>
        <v>1719.2542150369638</v>
      </c>
      <c r="AT130" s="9">
        <f t="shared" si="100"/>
        <v>2049.6391324985298</v>
      </c>
      <c r="AU130" s="9">
        <f t="shared" si="100"/>
        <v>2832.933231835726</v>
      </c>
      <c r="AV130" s="9">
        <f t="shared" si="100"/>
        <v>3856.9698954369769</v>
      </c>
      <c r="AW130" s="9">
        <f t="shared" si="100"/>
        <v>5452.5254920878569</v>
      </c>
      <c r="AX130" s="9">
        <f t="shared" si="100"/>
        <v>5239.1845205042628</v>
      </c>
      <c r="AY130" s="9">
        <f t="shared" si="100"/>
        <v>5649.8169593871817</v>
      </c>
      <c r="AZ130" s="9">
        <f t="shared" si="100"/>
        <v>6710.5753759911604</v>
      </c>
      <c r="BA130" s="9">
        <f t="shared" si="100"/>
        <v>6390.2180852283873</v>
      </c>
      <c r="BB130" s="9">
        <f t="shared" si="100"/>
        <v>6023.3095368911008</v>
      </c>
      <c r="BC130" s="9">
        <f t="shared" si="100"/>
        <v>3610.2616215286998</v>
      </c>
      <c r="BD130" s="9">
        <f t="shared" si="100"/>
        <v>2568.3598383609983</v>
      </c>
      <c r="BE130" s="9">
        <f t="shared" si="100"/>
        <v>1858.6647569750382</v>
      </c>
      <c r="BF130" s="9">
        <f t="shared" si="100"/>
        <v>2215.8398605467441</v>
      </c>
      <c r="BG130" s="9">
        <f t="shared" si="100"/>
        <v>3062.6495551521748</v>
      </c>
      <c r="BH130" s="9">
        <f t="shared" si="100"/>
        <v>4169.7230989241916</v>
      </c>
      <c r="BI130" s="9">
        <f t="shared" si="100"/>
        <v>5894.6587886851785</v>
      </c>
      <c r="BJ130" s="9">
        <f t="shared" si="100"/>
        <v>5664.0184670660083</v>
      </c>
    </row>
    <row r="134" spans="2:62" x14ac:dyDescent="0.2">
      <c r="B134" s="4" t="s">
        <v>55</v>
      </c>
    </row>
    <row r="135" spans="2:62" x14ac:dyDescent="0.2">
      <c r="B135" t="s">
        <v>46</v>
      </c>
      <c r="C135" t="s">
        <v>40</v>
      </c>
      <c r="D135" s="9">
        <f t="shared" ref="D135:AI135" si="101">SUM(D32,D72,D112)</f>
        <v>83347.535777105993</v>
      </c>
      <c r="E135" s="9">
        <f t="shared" si="101"/>
        <v>87865.023009599987</v>
      </c>
      <c r="F135" s="9">
        <f t="shared" si="101"/>
        <v>87571.719154836013</v>
      </c>
      <c r="G135" s="9">
        <f t="shared" si="101"/>
        <v>55659.226488786007</v>
      </c>
      <c r="H135" s="9">
        <f t="shared" si="101"/>
        <v>43084.926381671998</v>
      </c>
      <c r="I135" s="9">
        <f t="shared" si="101"/>
        <v>33331.63939214401</v>
      </c>
      <c r="J135" s="9">
        <f t="shared" si="101"/>
        <v>43285.166899128009</v>
      </c>
      <c r="K135" s="9">
        <f t="shared" si="101"/>
        <v>65526.478136106009</v>
      </c>
      <c r="L135" s="9">
        <f t="shared" si="101"/>
        <v>105571.09611673201</v>
      </c>
      <c r="M135" s="9">
        <f t="shared" si="101"/>
        <v>190183.59079345799</v>
      </c>
      <c r="N135" s="9">
        <f t="shared" si="101"/>
        <v>198993.35576568</v>
      </c>
      <c r="O135" s="9">
        <f t="shared" si="101"/>
        <v>218254.01659252206</v>
      </c>
      <c r="P135" s="9">
        <f t="shared" si="101"/>
        <v>251366.59373054799</v>
      </c>
      <c r="Q135" s="9">
        <f t="shared" si="101"/>
        <v>235315.9407838</v>
      </c>
      <c r="R135" s="9">
        <f t="shared" si="101"/>
        <v>224809.11306954204</v>
      </c>
      <c r="S135" s="9">
        <f t="shared" si="101"/>
        <v>136175.95609274152</v>
      </c>
      <c r="T135" s="9">
        <f t="shared" si="101"/>
        <v>98874.778220207401</v>
      </c>
      <c r="U135" s="9">
        <f t="shared" si="101"/>
        <v>73086.200963776282</v>
      </c>
      <c r="V135" s="9">
        <f t="shared" si="101"/>
        <v>89067.360593397258</v>
      </c>
      <c r="W135" s="9">
        <f t="shared" si="101"/>
        <v>125941.37464619993</v>
      </c>
      <c r="X135" s="9">
        <f t="shared" si="101"/>
        <v>175556.70461948219</v>
      </c>
      <c r="Y135" s="9">
        <f t="shared" si="101"/>
        <v>254307.15907888493</v>
      </c>
      <c r="Z135" s="9">
        <f t="shared" si="101"/>
        <v>250591.69566101627</v>
      </c>
      <c r="AA135" s="9">
        <f t="shared" si="101"/>
        <v>277353.01273757091</v>
      </c>
      <c r="AB135" s="9">
        <f t="shared" si="101"/>
        <v>306190.7644381295</v>
      </c>
      <c r="AC135" s="9">
        <f t="shared" si="101"/>
        <v>292983.29038427287</v>
      </c>
      <c r="AD135" s="9">
        <f t="shared" si="101"/>
        <v>277496.33864617877</v>
      </c>
      <c r="AE135" s="9">
        <f t="shared" si="101"/>
        <v>167130.49991500267</v>
      </c>
      <c r="AF135" s="9">
        <f t="shared" si="101"/>
        <v>119472.49385499465</v>
      </c>
      <c r="AG135" s="9">
        <f t="shared" si="101"/>
        <v>86877.677752352538</v>
      </c>
      <c r="AH135" s="9">
        <f t="shared" si="101"/>
        <v>104073.61730431736</v>
      </c>
      <c r="AI135" s="9">
        <f t="shared" si="101"/>
        <v>144542.24073244154</v>
      </c>
      <c r="AJ135" s="9">
        <f t="shared" ref="AJ135:BJ135" si="102">SUM(AJ32,AJ72,AJ112)</f>
        <v>197742.46820226868</v>
      </c>
      <c r="AK135" s="9">
        <f t="shared" si="102"/>
        <v>280896.75538033259</v>
      </c>
      <c r="AL135" s="9">
        <f t="shared" si="102"/>
        <v>271211.49184743443</v>
      </c>
      <c r="AM135" s="9">
        <f t="shared" si="102"/>
        <v>293882.82469896349</v>
      </c>
      <c r="AN135" s="9">
        <f t="shared" si="102"/>
        <v>324439.79105549189</v>
      </c>
      <c r="AO135" s="9">
        <f t="shared" si="102"/>
        <v>310445.65503992583</v>
      </c>
      <c r="AP135" s="9">
        <f t="shared" si="102"/>
        <v>294036.13023666601</v>
      </c>
      <c r="AQ135" s="9">
        <f t="shared" si="102"/>
        <v>177092.37412915652</v>
      </c>
      <c r="AR135" s="9">
        <f t="shared" si="102"/>
        <v>126593.90119414845</v>
      </c>
      <c r="AS135" s="9">
        <f t="shared" si="102"/>
        <v>92056.352680000535</v>
      </c>
      <c r="AT135" s="9">
        <f t="shared" si="102"/>
        <v>110277.5008391759</v>
      </c>
      <c r="AU135" s="9">
        <f t="shared" si="102"/>
        <v>153158.7289881215</v>
      </c>
      <c r="AV135" s="9">
        <f t="shared" si="102"/>
        <v>209530.68162943318</v>
      </c>
      <c r="AW135" s="9">
        <f t="shared" si="102"/>
        <v>297642.60842280713</v>
      </c>
      <c r="AX135" s="9">
        <f t="shared" si="102"/>
        <v>287380.41679556289</v>
      </c>
      <c r="AY135" s="9">
        <f t="shared" si="102"/>
        <v>311403.8597689934</v>
      </c>
      <c r="AZ135" s="9">
        <f t="shared" si="102"/>
        <v>343783.16170319595</v>
      </c>
      <c r="BA135" s="9">
        <f t="shared" si="102"/>
        <v>328955.21546024596</v>
      </c>
      <c r="BB135" s="9">
        <f t="shared" si="102"/>
        <v>311567.81637791754</v>
      </c>
      <c r="BC135" s="9">
        <f t="shared" si="102"/>
        <v>187651.67853266801</v>
      </c>
      <c r="BD135" s="9">
        <f t="shared" si="102"/>
        <v>134142.40164807683</v>
      </c>
      <c r="BE135" s="9">
        <f t="shared" si="102"/>
        <v>97545.616569066129</v>
      </c>
      <c r="BF135" s="9">
        <f t="shared" si="102"/>
        <v>116853.46890720251</v>
      </c>
      <c r="BG135" s="9">
        <f t="shared" si="102"/>
        <v>162292.01294128521</v>
      </c>
      <c r="BH135" s="9">
        <f t="shared" si="102"/>
        <v>222025.94025733968</v>
      </c>
      <c r="BI135" s="9">
        <f t="shared" si="102"/>
        <v>315392.88540616754</v>
      </c>
      <c r="BJ135" s="9">
        <f t="shared" si="102"/>
        <v>304519.18490761716</v>
      </c>
    </row>
    <row r="136" spans="2:62" x14ac:dyDescent="0.2">
      <c r="B136" t="s">
        <v>47</v>
      </c>
      <c r="C136" t="s">
        <v>40</v>
      </c>
      <c r="D136" s="9">
        <f t="shared" ref="D136:AI136" si="103">SUM(D37,D77,D117)</f>
        <v>14619.397992638387</v>
      </c>
      <c r="E136" s="9">
        <f t="shared" si="103"/>
        <v>15406.988847070317</v>
      </c>
      <c r="F136" s="9">
        <f t="shared" si="103"/>
        <v>15441.540089977483</v>
      </c>
      <c r="G136" s="9">
        <f t="shared" si="103"/>
        <v>9621.5161003653811</v>
      </c>
      <c r="H136" s="9">
        <f t="shared" si="103"/>
        <v>7361.5325439853859</v>
      </c>
      <c r="I136" s="9">
        <f t="shared" si="103"/>
        <v>5658.4779059751036</v>
      </c>
      <c r="J136" s="9">
        <f t="shared" si="103"/>
        <v>7122.813325240757</v>
      </c>
      <c r="K136" s="9">
        <f t="shared" si="103"/>
        <v>10601.132464350363</v>
      </c>
      <c r="L136" s="9">
        <f t="shared" si="103"/>
        <v>15868.41828218007</v>
      </c>
      <c r="M136" s="9">
        <f t="shared" si="103"/>
        <v>26517.178017347025</v>
      </c>
      <c r="N136" s="9">
        <f t="shared" si="103"/>
        <v>27269.532634995783</v>
      </c>
      <c r="O136" s="9">
        <f t="shared" si="103"/>
        <v>29916.639532937421</v>
      </c>
      <c r="P136" s="9">
        <f t="shared" si="103"/>
        <v>38062.52936798361</v>
      </c>
      <c r="Q136" s="9">
        <f t="shared" si="103"/>
        <v>36114.891724543835</v>
      </c>
      <c r="R136" s="9">
        <f t="shared" si="103"/>
        <v>34815.031736307821</v>
      </c>
      <c r="S136" s="9">
        <f t="shared" si="103"/>
        <v>21284.465039860625</v>
      </c>
      <c r="T136" s="9">
        <f t="shared" si="103"/>
        <v>15690.313727853723</v>
      </c>
      <c r="U136" s="9">
        <f t="shared" si="103"/>
        <v>11777.837411156703</v>
      </c>
      <c r="V136" s="9">
        <f t="shared" si="103"/>
        <v>14578.654774875125</v>
      </c>
      <c r="W136" s="9">
        <f t="shared" si="103"/>
        <v>20941.354672880392</v>
      </c>
      <c r="X136" s="9">
        <f t="shared" si="103"/>
        <v>29658.147813219926</v>
      </c>
      <c r="Y136" s="9">
        <f t="shared" si="103"/>
        <v>43652.816967110761</v>
      </c>
      <c r="Z136" s="9">
        <f t="shared" si="103"/>
        <v>43708.755329808097</v>
      </c>
      <c r="AA136" s="9">
        <f t="shared" si="103"/>
        <v>49157.315241629942</v>
      </c>
      <c r="AB136" s="9">
        <f t="shared" si="103"/>
        <v>63708.524967387857</v>
      </c>
      <c r="AC136" s="9">
        <f t="shared" si="103"/>
        <v>60989.268003135134</v>
      </c>
      <c r="AD136" s="9">
        <f t="shared" si="103"/>
        <v>57792.865413229621</v>
      </c>
      <c r="AE136" s="9">
        <f t="shared" si="103"/>
        <v>34824.138758296373</v>
      </c>
      <c r="AF136" s="9">
        <f t="shared" si="103"/>
        <v>24905.863825248351</v>
      </c>
      <c r="AG136" s="9">
        <f t="shared" si="103"/>
        <v>18119.750022824395</v>
      </c>
      <c r="AH136" s="9">
        <f t="shared" si="103"/>
        <v>21716.822502003146</v>
      </c>
      <c r="AI136" s="9">
        <f t="shared" si="103"/>
        <v>30176.11801307791</v>
      </c>
      <c r="AJ136" s="9">
        <f t="shared" ref="AJ136:BJ136" si="104">SUM(AJ37,AJ77,AJ117)</f>
        <v>41303.116024536466</v>
      </c>
      <c r="AK136" s="9">
        <f t="shared" si="104"/>
        <v>58700.959510457498</v>
      </c>
      <c r="AL136" s="9">
        <f t="shared" si="104"/>
        <v>56705.281621053626</v>
      </c>
      <c r="AM136" s="9">
        <f t="shared" si="104"/>
        <v>61476.327700581343</v>
      </c>
      <c r="AN136" s="9">
        <f t="shared" si="104"/>
        <v>73130.259153286213</v>
      </c>
      <c r="AO136" s="9">
        <f t="shared" si="104"/>
        <v>70011.530169635051</v>
      </c>
      <c r="AP136" s="9">
        <f t="shared" si="104"/>
        <v>66344.820395594637</v>
      </c>
      <c r="AQ136" s="9">
        <f t="shared" si="104"/>
        <v>39978.812153344887</v>
      </c>
      <c r="AR136" s="9">
        <f t="shared" si="104"/>
        <v>28593.536811903723</v>
      </c>
      <c r="AS136" s="9">
        <f t="shared" si="104"/>
        <v>20803.44685542658</v>
      </c>
      <c r="AT136" s="9">
        <f t="shared" si="104"/>
        <v>24934.247471039766</v>
      </c>
      <c r="AU136" s="9">
        <f t="shared" si="104"/>
        <v>34648.17002824333</v>
      </c>
      <c r="AV136" s="9">
        <f t="shared" si="104"/>
        <v>47426.028643588972</v>
      </c>
      <c r="AW136" s="9">
        <f t="shared" si="104"/>
        <v>67405.636290304217</v>
      </c>
      <c r="AX136" s="9">
        <f t="shared" si="104"/>
        <v>65116.59094951603</v>
      </c>
      <c r="AY136" s="9">
        <f t="shared" si="104"/>
        <v>70598.139177655321</v>
      </c>
      <c r="AZ136" s="9">
        <f t="shared" si="104"/>
        <v>84304.550235274015</v>
      </c>
      <c r="BA136" s="9">
        <f t="shared" si="104"/>
        <v>80712.498051280709</v>
      </c>
      <c r="BB136" s="9">
        <f t="shared" si="104"/>
        <v>76488.407612549228</v>
      </c>
      <c r="BC136" s="9">
        <f t="shared" si="104"/>
        <v>46093.100515065045</v>
      </c>
      <c r="BD136" s="9">
        <f t="shared" si="104"/>
        <v>32967.90995647922</v>
      </c>
      <c r="BE136" s="9">
        <f t="shared" si="104"/>
        <v>23987.025609656852</v>
      </c>
      <c r="BF136" s="9">
        <f t="shared" si="104"/>
        <v>28751.13488799311</v>
      </c>
      <c r="BG136" s="9">
        <f t="shared" si="104"/>
        <v>39953.673529517946</v>
      </c>
      <c r="BH136" s="9">
        <f t="shared" si="104"/>
        <v>54690.377907228329</v>
      </c>
      <c r="BI136" s="9">
        <f t="shared" si="104"/>
        <v>77733.494313669333</v>
      </c>
      <c r="BJ136" s="9">
        <f t="shared" si="104"/>
        <v>75096.813537612426</v>
      </c>
    </row>
    <row r="137" spans="2:62" x14ac:dyDescent="0.2"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</row>
    <row r="138" spans="2:62" x14ac:dyDescent="0.2">
      <c r="D138" s="25">
        <v>2011</v>
      </c>
      <c r="E138" s="25">
        <v>2012</v>
      </c>
      <c r="F138" s="25">
        <v>2013</v>
      </c>
      <c r="G138" s="25">
        <v>2014</v>
      </c>
      <c r="H138" s="25">
        <v>2015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</row>
    <row r="139" spans="2:62" x14ac:dyDescent="0.2">
      <c r="B139" t="s">
        <v>51</v>
      </c>
      <c r="C139" t="s">
        <v>48</v>
      </c>
      <c r="D139" s="9">
        <f>SUM(D136:O136)</f>
        <v>185405.16773706349</v>
      </c>
      <c r="E139" s="9">
        <f>SUM(P136:AA136)</f>
        <v>359442.11380723061</v>
      </c>
      <c r="F139" s="9">
        <f>SUM(AB136:AM136)</f>
        <v>530419.03636183182</v>
      </c>
      <c r="G139" s="9">
        <f>SUM(AN136:AY136)</f>
        <v>608991.21809953882</v>
      </c>
      <c r="H139" s="9">
        <f>SUM(AZ136:BJ136)</f>
        <v>620778.98615632625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</row>
    <row r="140" spans="2:62" x14ac:dyDescent="0.2">
      <c r="B140" t="s">
        <v>50</v>
      </c>
      <c r="C140" t="s">
        <v>29</v>
      </c>
      <c r="D140" s="29">
        <v>0</v>
      </c>
      <c r="E140" s="29">
        <f>179.4/173.3-1</f>
        <v>3.5199076745527913E-2</v>
      </c>
      <c r="F140" s="29">
        <v>2.5700000000000001E-2</v>
      </c>
      <c r="G140" s="29">
        <v>2.5700000000000001E-2</v>
      </c>
      <c r="H140" s="29">
        <v>2.5700000000000001E-2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</row>
    <row r="141" spans="2:62" x14ac:dyDescent="0.2">
      <c r="B141" t="s">
        <v>52</v>
      </c>
      <c r="C141" t="s">
        <v>29</v>
      </c>
      <c r="D141" s="31">
        <f>(1+D140)</f>
        <v>1</v>
      </c>
      <c r="E141" s="31">
        <f>D141*(1+E140)</f>
        <v>1.0351990767455279</v>
      </c>
      <c r="F141" s="31">
        <f>E141*(1+F140)</f>
        <v>1.061803693017888</v>
      </c>
      <c r="G141" s="31">
        <f>F141*(1+G140)</f>
        <v>1.0890920479284478</v>
      </c>
      <c r="H141" s="31">
        <f>G141*(1+H140)</f>
        <v>1.1170817135602089</v>
      </c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</row>
    <row r="142" spans="2:62" x14ac:dyDescent="0.2">
      <c r="B142" t="s">
        <v>53</v>
      </c>
      <c r="C142" t="s">
        <v>27</v>
      </c>
      <c r="D142" s="9">
        <f>D139/D141</f>
        <v>185405.16773706349</v>
      </c>
      <c r="E142" s="9">
        <f>E139/E141</f>
        <v>347220.28050609294</v>
      </c>
      <c r="F142" s="9">
        <f>F139/F141</f>
        <v>499545.29245821334</v>
      </c>
      <c r="G142" s="9">
        <f>G139/G141</f>
        <v>559173.32172050606</v>
      </c>
      <c r="H142" s="9">
        <f>H139/H141</f>
        <v>555714.92991131777</v>
      </c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</row>
    <row r="143" spans="2:62" x14ac:dyDescent="0.2">
      <c r="B143" t="s">
        <v>49</v>
      </c>
      <c r="C143" t="s">
        <v>29</v>
      </c>
      <c r="D143" s="32">
        <v>8.0657999999999994E-2</v>
      </c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</row>
    <row r="144" spans="2:62" x14ac:dyDescent="0.2">
      <c r="B144" t="s">
        <v>54</v>
      </c>
      <c r="C144" t="s">
        <v>27</v>
      </c>
      <c r="D144" s="9">
        <f>NPV(D143,D142:H142)</f>
        <v>1651790.3409999313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</row>
    <row r="147" spans="2:62" x14ac:dyDescent="0.2">
      <c r="B147" s="4" t="s">
        <v>59</v>
      </c>
    </row>
    <row r="148" spans="2:62" x14ac:dyDescent="0.2">
      <c r="B148" t="s">
        <v>47</v>
      </c>
      <c r="C148" t="s">
        <v>40</v>
      </c>
      <c r="D148" s="9">
        <f>SUM(D37,D77,D117)-SUM(D50,D90,D130)</f>
        <v>1485.4347879642446</v>
      </c>
      <c r="E148" s="9">
        <f t="shared" ref="E148:BJ148" si="105">SUM(E37,E77,E117)-SUM(E50,E90,E130)</f>
        <v>2900.030129117391</v>
      </c>
      <c r="F148" s="9">
        <f t="shared" si="105"/>
        <v>3652.696154042118</v>
      </c>
      <c r="G148" s="9">
        <f t="shared" si="105"/>
        <v>2555.4985624278697</v>
      </c>
      <c r="H148" s="9">
        <f t="shared" si="105"/>
        <v>2334.7290698624511</v>
      </c>
      <c r="I148" s="9">
        <f t="shared" si="105"/>
        <v>2020.69229741555</v>
      </c>
      <c r="J148" s="9">
        <f t="shared" si="105"/>
        <v>2785.9632691346951</v>
      </c>
      <c r="K148" s="9">
        <f t="shared" si="105"/>
        <v>4606.9033092625923</v>
      </c>
      <c r="L148" s="9">
        <f t="shared" si="105"/>
        <v>7707.4206498628382</v>
      </c>
      <c r="M148" s="9">
        <f t="shared" si="105"/>
        <v>14980.129806594288</v>
      </c>
      <c r="N148" s="9">
        <f t="shared" si="105"/>
        <v>16183.894523665851</v>
      </c>
      <c r="O148" s="9">
        <f t="shared" si="105"/>
        <v>17962.140514645063</v>
      </c>
      <c r="P148" s="9">
        <f t="shared" si="105"/>
        <v>23645.179367229524</v>
      </c>
      <c r="Q148" s="9">
        <f t="shared" si="105"/>
        <v>22385.814029432106</v>
      </c>
      <c r="R148" s="9">
        <f t="shared" si="105"/>
        <v>21874.239495610782</v>
      </c>
      <c r="S148" s="9">
        <f t="shared" si="105"/>
        <v>13527.990747344189</v>
      </c>
      <c r="T148" s="9">
        <f t="shared" si="105"/>
        <v>10172.315546950871</v>
      </c>
      <c r="U148" s="9">
        <f t="shared" si="105"/>
        <v>7784.5851438102973</v>
      </c>
      <c r="V148" s="9">
        <f t="shared" si="105"/>
        <v>9818.0288933118791</v>
      </c>
      <c r="W148" s="9">
        <f t="shared" si="105"/>
        <v>14361.398694103995</v>
      </c>
      <c r="X148" s="9">
        <f t="shared" si="105"/>
        <v>20699.697314548677</v>
      </c>
      <c r="Y148" s="9">
        <f t="shared" si="105"/>
        <v>30988.42470120273</v>
      </c>
      <c r="Z148" s="9">
        <f t="shared" si="105"/>
        <v>31539.882755544826</v>
      </c>
      <c r="AA148" s="9">
        <f t="shared" si="105"/>
        <v>36034.680912255928</v>
      </c>
      <c r="AB148" s="9">
        <f t="shared" si="105"/>
        <v>46791.194942623013</v>
      </c>
      <c r="AC148" s="9">
        <f t="shared" si="105"/>
        <v>44879.557252428873</v>
      </c>
      <c r="AD148" s="9">
        <f t="shared" si="105"/>
        <v>42608.129445361919</v>
      </c>
      <c r="AE148" s="9">
        <f t="shared" si="105"/>
        <v>25722.685618278148</v>
      </c>
      <c r="AF148" s="9">
        <f t="shared" si="105"/>
        <v>18431.040345378395</v>
      </c>
      <c r="AG148" s="9">
        <f t="shared" si="105"/>
        <v>13434.064617718308</v>
      </c>
      <c r="AH148" s="9">
        <f t="shared" si="105"/>
        <v>16130.700284076127</v>
      </c>
      <c r="AI148" s="9">
        <f t="shared" si="105"/>
        <v>22455.1924036169</v>
      </c>
      <c r="AJ148" s="9">
        <f t="shared" si="105"/>
        <v>30791.263042635219</v>
      </c>
      <c r="AK148" s="9">
        <f t="shared" si="105"/>
        <v>43840.551494127198</v>
      </c>
      <c r="AL148" s="9">
        <f t="shared" si="105"/>
        <v>42426.316807315045</v>
      </c>
      <c r="AM148" s="9">
        <f t="shared" si="105"/>
        <v>46078.218080386403</v>
      </c>
      <c r="AN148" s="9">
        <f t="shared" si="105"/>
        <v>54910.548476564843</v>
      </c>
      <c r="AO148" s="9">
        <f t="shared" si="105"/>
        <v>52661.613336785667</v>
      </c>
      <c r="AP148" s="9">
        <f t="shared" si="105"/>
        <v>49991.087529240642</v>
      </c>
      <c r="AQ148" s="9">
        <f t="shared" si="105"/>
        <v>30176.68364334236</v>
      </c>
      <c r="AR148" s="9">
        <f t="shared" si="105"/>
        <v>21620.24904643598</v>
      </c>
      <c r="AS148" s="9">
        <f t="shared" si="105"/>
        <v>15757.0339594084</v>
      </c>
      <c r="AT148" s="9">
        <f t="shared" si="105"/>
        <v>18918.077634165635</v>
      </c>
      <c r="AU148" s="9">
        <f t="shared" si="105"/>
        <v>26332.848960737963</v>
      </c>
      <c r="AV148" s="9">
        <f t="shared" si="105"/>
        <v>36104.920659876057</v>
      </c>
      <c r="AW148" s="9">
        <f t="shared" si="105"/>
        <v>51401.199762836724</v>
      </c>
      <c r="AX148" s="9">
        <f t="shared" si="105"/>
        <v>49738.360029591779</v>
      </c>
      <c r="AY148" s="9">
        <f t="shared" si="105"/>
        <v>54014.606088349676</v>
      </c>
      <c r="AZ148" s="9">
        <f t="shared" si="105"/>
        <v>64607.443303140797</v>
      </c>
      <c r="BA148" s="9">
        <f t="shared" si="105"/>
        <v>61955.714632272597</v>
      </c>
      <c r="BB148" s="9">
        <f t="shared" si="105"/>
        <v>58808.586526274892</v>
      </c>
      <c r="BC148" s="9">
        <f t="shared" si="105"/>
        <v>35496.138968869142</v>
      </c>
      <c r="BD148" s="9">
        <f t="shared" si="105"/>
        <v>25429.173627342781</v>
      </c>
      <c r="BE148" s="9">
        <f t="shared" si="105"/>
        <v>18531.410194008931</v>
      </c>
      <c r="BF148" s="9">
        <f t="shared" si="105"/>
        <v>22247.127074620497</v>
      </c>
      <c r="BG148" s="9">
        <f t="shared" si="105"/>
        <v>30964.081370354917</v>
      </c>
      <c r="BH148" s="9">
        <f t="shared" si="105"/>
        <v>42451.2661835537</v>
      </c>
      <c r="BI148" s="9">
        <f t="shared" si="105"/>
        <v>60431.293237949867</v>
      </c>
      <c r="BJ148" s="9">
        <f t="shared" si="105"/>
        <v>58471.595704499545</v>
      </c>
    </row>
    <row r="149" spans="2:62" x14ac:dyDescent="0.2">
      <c r="D149" s="33"/>
      <c r="E149" s="33"/>
      <c r="F149" s="33"/>
      <c r="G149" s="33"/>
      <c r="H149" s="33"/>
    </row>
    <row r="150" spans="2:62" s="36" customFormat="1" ht="25.5" x14ac:dyDescent="0.35">
      <c r="B150" s="37"/>
      <c r="C150" s="37"/>
      <c r="D150" s="38">
        <v>2011</v>
      </c>
      <c r="E150" s="38">
        <v>2012</v>
      </c>
      <c r="F150" s="38">
        <v>2013</v>
      </c>
      <c r="G150" s="38">
        <v>2014</v>
      </c>
      <c r="H150" s="38">
        <v>2015</v>
      </c>
    </row>
    <row r="151" spans="2:62" s="36" customFormat="1" ht="25.5" x14ac:dyDescent="0.35">
      <c r="B151" s="37" t="s">
        <v>51</v>
      </c>
      <c r="C151" s="37" t="s">
        <v>48</v>
      </c>
      <c r="D151" s="39">
        <f>SUM(D148:O148)</f>
        <v>79175.533073994942</v>
      </c>
      <c r="E151" s="39">
        <f>SUM(P148:AA148)</f>
        <v>242832.23760134578</v>
      </c>
      <c r="F151" s="39">
        <f>SUM(AB148:AM148)</f>
        <v>393588.91433394555</v>
      </c>
      <c r="G151" s="39">
        <f>SUM(AN148:AY148)</f>
        <v>461627.22912733577</v>
      </c>
      <c r="H151" s="39">
        <f>SUM(AZ148:BJ148)</f>
        <v>479393.8308228876</v>
      </c>
    </row>
    <row r="152" spans="2:62" s="36" customFormat="1" ht="25.5" x14ac:dyDescent="0.35">
      <c r="B152" s="37" t="s">
        <v>50</v>
      </c>
      <c r="C152" s="37" t="s">
        <v>29</v>
      </c>
      <c r="D152" s="40">
        <f>D140</f>
        <v>0</v>
      </c>
      <c r="E152" s="40">
        <f>E140</f>
        <v>3.5199076745527913E-2</v>
      </c>
      <c r="F152" s="40">
        <f>F140</f>
        <v>2.5700000000000001E-2</v>
      </c>
      <c r="G152" s="40">
        <f>G140</f>
        <v>2.5700000000000001E-2</v>
      </c>
      <c r="H152" s="40">
        <f>H140</f>
        <v>2.5700000000000001E-2</v>
      </c>
    </row>
    <row r="153" spans="2:62" s="36" customFormat="1" ht="25.5" x14ac:dyDescent="0.35">
      <c r="B153" s="37" t="s">
        <v>52</v>
      </c>
      <c r="C153" s="37" t="s">
        <v>29</v>
      </c>
      <c r="D153" s="41">
        <f>(1+D152)</f>
        <v>1</v>
      </c>
      <c r="E153" s="41">
        <f>D153*(1+E152)</f>
        <v>1.0351990767455279</v>
      </c>
      <c r="F153" s="41">
        <f>E153*(1+F152)</f>
        <v>1.061803693017888</v>
      </c>
      <c r="G153" s="41">
        <f>F153*(1+G152)</f>
        <v>1.0890920479284478</v>
      </c>
      <c r="H153" s="41">
        <f>G153*(1+H152)</f>
        <v>1.1170817135602089</v>
      </c>
    </row>
    <row r="154" spans="2:62" s="36" customFormat="1" ht="25.5" x14ac:dyDescent="0.35">
      <c r="B154" s="37" t="s">
        <v>53</v>
      </c>
      <c r="C154" s="37" t="s">
        <v>27</v>
      </c>
      <c r="D154" s="39">
        <f>D151/D153</f>
        <v>79175.533073994942</v>
      </c>
      <c r="E154" s="39">
        <f>E151/E153</f>
        <v>234575.40009093215</v>
      </c>
      <c r="F154" s="39">
        <f>F151/F153</f>
        <v>370679.54926326935</v>
      </c>
      <c r="G154" s="39">
        <f>G151/G153</f>
        <v>423864.29136581498</v>
      </c>
      <c r="H154" s="39">
        <f>H151/H153</f>
        <v>429148.40069759055</v>
      </c>
    </row>
    <row r="155" spans="2:62" s="36" customFormat="1" ht="25.5" x14ac:dyDescent="0.35">
      <c r="B155" s="37" t="s">
        <v>49</v>
      </c>
      <c r="C155" s="37" t="s">
        <v>29</v>
      </c>
      <c r="D155" s="42">
        <f>D143</f>
        <v>8.0657999999999994E-2</v>
      </c>
      <c r="E155" s="39"/>
      <c r="F155" s="39"/>
      <c r="G155" s="39"/>
      <c r="H155" s="39"/>
    </row>
    <row r="156" spans="2:62" s="36" customFormat="1" ht="25.5" x14ac:dyDescent="0.35">
      <c r="B156" s="37" t="s">
        <v>54</v>
      </c>
      <c r="C156" s="37" t="s">
        <v>27</v>
      </c>
      <c r="D156" s="39">
        <f>NPV(D155,D154:H154)</f>
        <v>1169829.875099635</v>
      </c>
      <c r="E156" s="39"/>
      <c r="F156" s="39"/>
      <c r="G156" s="39"/>
      <c r="H156" s="39"/>
    </row>
  </sheetData>
  <sheetProtection password="8BDB" sheet="1" objects="1" scenarios="1"/>
  <mergeCells count="1">
    <mergeCell ref="B2:I2"/>
  </mergeCells>
  <phoneticPr fontId="20" type="noConversion"/>
  <pageMargins left="0.17" right="0.17" top="0.98425196850393704" bottom="0.98425196850393704" header="0.51181102362204722" footer="0.51181102362204722"/>
  <pageSetup paperSize="8" scale="28" orientation="landscape" cellComments="asDisplayed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45"/>
    <pageSetUpPr fitToPage="1"/>
  </sheetPr>
  <dimension ref="B1:BK161"/>
  <sheetViews>
    <sheetView zoomScale="85" workbookViewId="0">
      <pane xSplit="3" ySplit="6" topLeftCell="D74" activePane="bottomRight" state="frozen"/>
      <selection pane="topRight" activeCell="D1" sqref="D1"/>
      <selection pane="bottomLeft" activeCell="A7" sqref="A7"/>
      <selection pane="bottomRight" activeCell="B105" sqref="B105"/>
    </sheetView>
  </sheetViews>
  <sheetFormatPr defaultRowHeight="12.75" x14ac:dyDescent="0.2"/>
  <cols>
    <col min="1" max="1" width="2.7109375" customWidth="1"/>
    <col min="2" max="2" width="35.140625" customWidth="1"/>
    <col min="3" max="3" width="11.85546875" bestFit="1" customWidth="1"/>
    <col min="4" max="4" width="24.5703125" customWidth="1"/>
    <col min="5" max="6" width="22.140625" customWidth="1"/>
    <col min="7" max="8" width="22.140625" bestFit="1" customWidth="1"/>
    <col min="9" max="9" width="10.7109375" customWidth="1"/>
    <col min="10" max="10" width="11.5703125" bestFit="1" customWidth="1"/>
    <col min="11" max="15" width="10.7109375" customWidth="1"/>
    <col min="16" max="16" width="11.5703125" customWidth="1"/>
    <col min="17" max="21" width="10.7109375" customWidth="1"/>
    <col min="22" max="22" width="11.5703125" bestFit="1" customWidth="1"/>
    <col min="23" max="63" width="10.7109375" customWidth="1"/>
  </cols>
  <sheetData>
    <row r="1" spans="2:63" ht="23.25" x14ac:dyDescent="0.35">
      <c r="B1" s="1" t="s">
        <v>45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</row>
    <row r="2" spans="2:63" x14ac:dyDescent="0.2">
      <c r="B2" s="72">
        <v>40989</v>
      </c>
      <c r="C2" s="72"/>
      <c r="D2" s="72"/>
      <c r="E2" s="72"/>
      <c r="F2" s="72"/>
      <c r="G2" s="72"/>
      <c r="H2" s="72"/>
      <c r="I2" s="7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</row>
    <row r="6" spans="2:63" x14ac:dyDescent="0.2">
      <c r="D6" s="6">
        <v>40544</v>
      </c>
      <c r="E6" s="6">
        <f>D6+31</f>
        <v>40575</v>
      </c>
      <c r="F6" s="6">
        <f t="shared" ref="F6:O6" si="0">E6+31</f>
        <v>40606</v>
      </c>
      <c r="G6" s="6">
        <f t="shared" si="0"/>
        <v>40637</v>
      </c>
      <c r="H6" s="6">
        <f t="shared" si="0"/>
        <v>40668</v>
      </c>
      <c r="I6" s="6">
        <f t="shared" si="0"/>
        <v>40699</v>
      </c>
      <c r="J6" s="6">
        <f t="shared" si="0"/>
        <v>40730</v>
      </c>
      <c r="K6" s="6">
        <f t="shared" si="0"/>
        <v>40761</v>
      </c>
      <c r="L6" s="6">
        <f t="shared" si="0"/>
        <v>40792</v>
      </c>
      <c r="M6" s="6">
        <f t="shared" si="0"/>
        <v>40823</v>
      </c>
      <c r="N6" s="6">
        <f t="shared" si="0"/>
        <v>40854</v>
      </c>
      <c r="O6" s="6">
        <f t="shared" si="0"/>
        <v>40885</v>
      </c>
      <c r="P6" s="6">
        <f>O6+31</f>
        <v>40916</v>
      </c>
      <c r="Q6" s="6">
        <f>P6+31</f>
        <v>40947</v>
      </c>
      <c r="R6" s="6">
        <f t="shared" ref="R6:BK6" si="1">Q6+31</f>
        <v>40978</v>
      </c>
      <c r="S6" s="6">
        <f t="shared" si="1"/>
        <v>41009</v>
      </c>
      <c r="T6" s="6">
        <f t="shared" si="1"/>
        <v>41040</v>
      </c>
      <c r="U6" s="6">
        <f t="shared" si="1"/>
        <v>41071</v>
      </c>
      <c r="V6" s="6">
        <f t="shared" si="1"/>
        <v>41102</v>
      </c>
      <c r="W6" s="6">
        <f t="shared" si="1"/>
        <v>41133</v>
      </c>
      <c r="X6" s="6">
        <f t="shared" si="1"/>
        <v>41164</v>
      </c>
      <c r="Y6" s="6">
        <f t="shared" si="1"/>
        <v>41195</v>
      </c>
      <c r="Z6" s="6">
        <f t="shared" si="1"/>
        <v>41226</v>
      </c>
      <c r="AA6" s="6">
        <f t="shared" si="1"/>
        <v>41257</v>
      </c>
      <c r="AB6" s="6">
        <f t="shared" si="1"/>
        <v>41288</v>
      </c>
      <c r="AC6" s="6">
        <f t="shared" si="1"/>
        <v>41319</v>
      </c>
      <c r="AD6" s="6">
        <f t="shared" si="1"/>
        <v>41350</v>
      </c>
      <c r="AE6" s="6">
        <f t="shared" si="1"/>
        <v>41381</v>
      </c>
      <c r="AF6" s="6">
        <f t="shared" si="1"/>
        <v>41412</v>
      </c>
      <c r="AG6" s="6">
        <f t="shared" si="1"/>
        <v>41443</v>
      </c>
      <c r="AH6" s="6">
        <f t="shared" si="1"/>
        <v>41474</v>
      </c>
      <c r="AI6" s="6">
        <f t="shared" si="1"/>
        <v>41505</v>
      </c>
      <c r="AJ6" s="6">
        <f t="shared" si="1"/>
        <v>41536</v>
      </c>
      <c r="AK6" s="6">
        <f t="shared" si="1"/>
        <v>41567</v>
      </c>
      <c r="AL6" s="6">
        <f t="shared" si="1"/>
        <v>41598</v>
      </c>
      <c r="AM6" s="6">
        <f t="shared" si="1"/>
        <v>41629</v>
      </c>
      <c r="AN6" s="6">
        <f t="shared" si="1"/>
        <v>41660</v>
      </c>
      <c r="AO6" s="6">
        <f t="shared" si="1"/>
        <v>41691</v>
      </c>
      <c r="AP6" s="6">
        <f t="shared" si="1"/>
        <v>41722</v>
      </c>
      <c r="AQ6" s="6">
        <f t="shared" si="1"/>
        <v>41753</v>
      </c>
      <c r="AR6" s="6">
        <f t="shared" si="1"/>
        <v>41784</v>
      </c>
      <c r="AS6" s="6">
        <f t="shared" si="1"/>
        <v>41815</v>
      </c>
      <c r="AT6" s="6">
        <f t="shared" si="1"/>
        <v>41846</v>
      </c>
      <c r="AU6" s="6">
        <f t="shared" si="1"/>
        <v>41877</v>
      </c>
      <c r="AV6" s="6">
        <f t="shared" si="1"/>
        <v>41908</v>
      </c>
      <c r="AW6" s="6">
        <f t="shared" si="1"/>
        <v>41939</v>
      </c>
      <c r="AX6" s="6">
        <f t="shared" si="1"/>
        <v>41970</v>
      </c>
      <c r="AY6" s="6">
        <f t="shared" si="1"/>
        <v>42001</v>
      </c>
      <c r="AZ6" s="6">
        <f t="shared" si="1"/>
        <v>42032</v>
      </c>
      <c r="BA6" s="6">
        <f t="shared" si="1"/>
        <v>42063</v>
      </c>
      <c r="BB6" s="6">
        <f>BA6+31</f>
        <v>42094</v>
      </c>
      <c r="BC6" s="6">
        <f>BB6+3</f>
        <v>42097</v>
      </c>
      <c r="BD6" s="6">
        <f>BB6+31</f>
        <v>42125</v>
      </c>
      <c r="BE6" s="6">
        <f t="shared" si="1"/>
        <v>42156</v>
      </c>
      <c r="BF6" s="6">
        <f t="shared" si="1"/>
        <v>42187</v>
      </c>
      <c r="BG6" s="6">
        <f t="shared" si="1"/>
        <v>42218</v>
      </c>
      <c r="BH6" s="6">
        <f t="shared" si="1"/>
        <v>42249</v>
      </c>
      <c r="BI6" s="6">
        <f t="shared" si="1"/>
        <v>42280</v>
      </c>
      <c r="BJ6" s="6">
        <f t="shared" si="1"/>
        <v>42311</v>
      </c>
      <c r="BK6" s="6">
        <f t="shared" si="1"/>
        <v>42342</v>
      </c>
    </row>
    <row r="7" spans="2:63" x14ac:dyDescent="0.2"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2:63" x14ac:dyDescent="0.2">
      <c r="B8" s="4" t="s">
        <v>37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2:63" x14ac:dyDescent="0.2"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</row>
    <row r="10" spans="2:63" x14ac:dyDescent="0.2">
      <c r="B10" t="s">
        <v>44</v>
      </c>
      <c r="C10" t="s">
        <v>39</v>
      </c>
      <c r="D10" s="22">
        <f>0.091194*5/7+0.008399*2/7</f>
        <v>6.7538285714285703E-2</v>
      </c>
      <c r="E10" s="24">
        <f>D10</f>
        <v>6.7538285714285703E-2</v>
      </c>
      <c r="F10" s="24">
        <f t="shared" ref="F10:Q10" si="2">E10</f>
        <v>6.7538285714285703E-2</v>
      </c>
      <c r="G10" s="24">
        <f t="shared" si="2"/>
        <v>6.7538285714285703E-2</v>
      </c>
      <c r="H10" s="24">
        <f t="shared" si="2"/>
        <v>6.7538285714285703E-2</v>
      </c>
      <c r="I10" s="24">
        <f t="shared" si="2"/>
        <v>6.7538285714285703E-2</v>
      </c>
      <c r="J10" s="24">
        <f t="shared" si="2"/>
        <v>6.7538285714285703E-2</v>
      </c>
      <c r="K10" s="24">
        <f t="shared" si="2"/>
        <v>6.7538285714285703E-2</v>
      </c>
      <c r="L10" s="24">
        <f t="shared" si="2"/>
        <v>6.7538285714285703E-2</v>
      </c>
      <c r="M10" s="24">
        <f t="shared" si="2"/>
        <v>6.7538285714285703E-2</v>
      </c>
      <c r="N10" s="24">
        <f t="shared" si="2"/>
        <v>6.7538285714285703E-2</v>
      </c>
      <c r="O10" s="24">
        <f t="shared" si="2"/>
        <v>6.7538285714285703E-2</v>
      </c>
      <c r="P10" s="22">
        <f>0.102571*5/7+0.009627*2/7</f>
        <v>7.6015571428571432E-2</v>
      </c>
      <c r="Q10" s="24">
        <f t="shared" si="2"/>
        <v>7.6015571428571432E-2</v>
      </c>
      <c r="R10" s="24">
        <f t="shared" ref="R10:BB10" si="3">Q10</f>
        <v>7.6015571428571432E-2</v>
      </c>
      <c r="S10" s="24">
        <f t="shared" si="3"/>
        <v>7.6015571428571432E-2</v>
      </c>
      <c r="T10" s="24">
        <f t="shared" si="3"/>
        <v>7.6015571428571432E-2</v>
      </c>
      <c r="U10" s="24">
        <f t="shared" si="3"/>
        <v>7.6015571428571432E-2</v>
      </c>
      <c r="V10" s="24">
        <f t="shared" si="3"/>
        <v>7.6015571428571432E-2</v>
      </c>
      <c r="W10" s="24">
        <f t="shared" si="3"/>
        <v>7.6015571428571432E-2</v>
      </c>
      <c r="X10" s="24">
        <f t="shared" si="3"/>
        <v>7.6015571428571432E-2</v>
      </c>
      <c r="Y10" s="24">
        <f t="shared" si="3"/>
        <v>7.6015571428571432E-2</v>
      </c>
      <c r="Z10" s="24">
        <f t="shared" si="3"/>
        <v>7.6015571428571432E-2</v>
      </c>
      <c r="AA10" s="24">
        <f t="shared" si="3"/>
        <v>7.6015571428571432E-2</v>
      </c>
      <c r="AB10" s="30">
        <f>P10*(1--0.03)*(1.1)*(1+F140)*1.035</f>
        <v>9.143093893935024E-2</v>
      </c>
      <c r="AC10" s="24">
        <f t="shared" si="3"/>
        <v>9.143093893935024E-2</v>
      </c>
      <c r="AD10" s="24">
        <f t="shared" si="3"/>
        <v>9.143093893935024E-2</v>
      </c>
      <c r="AE10" s="24">
        <f t="shared" si="3"/>
        <v>9.143093893935024E-2</v>
      </c>
      <c r="AF10" s="24">
        <f t="shared" si="3"/>
        <v>9.143093893935024E-2</v>
      </c>
      <c r="AG10" s="24">
        <f t="shared" si="3"/>
        <v>9.143093893935024E-2</v>
      </c>
      <c r="AH10" s="24">
        <f t="shared" si="3"/>
        <v>9.143093893935024E-2</v>
      </c>
      <c r="AI10" s="24">
        <f t="shared" si="3"/>
        <v>9.143093893935024E-2</v>
      </c>
      <c r="AJ10" s="24">
        <f t="shared" si="3"/>
        <v>9.143093893935024E-2</v>
      </c>
      <c r="AK10" s="24">
        <f t="shared" si="3"/>
        <v>9.143093893935024E-2</v>
      </c>
      <c r="AL10" s="24">
        <f t="shared" si="3"/>
        <v>9.143093893935024E-2</v>
      </c>
      <c r="AM10" s="24">
        <f t="shared" si="3"/>
        <v>9.143093893935024E-2</v>
      </c>
      <c r="AN10" s="30">
        <f>AB10*(1--0.035)*(1+G140)</f>
        <v>9.7063039062544737E-2</v>
      </c>
      <c r="AO10" s="24">
        <f t="shared" si="3"/>
        <v>9.7063039062544737E-2</v>
      </c>
      <c r="AP10" s="24">
        <f t="shared" si="3"/>
        <v>9.7063039062544737E-2</v>
      </c>
      <c r="AQ10" s="24">
        <f t="shared" si="3"/>
        <v>9.7063039062544737E-2</v>
      </c>
      <c r="AR10" s="24">
        <f t="shared" si="3"/>
        <v>9.7063039062544737E-2</v>
      </c>
      <c r="AS10" s="24">
        <f t="shared" si="3"/>
        <v>9.7063039062544737E-2</v>
      </c>
      <c r="AT10" s="24">
        <f t="shared" si="3"/>
        <v>9.7063039062544737E-2</v>
      </c>
      <c r="AU10" s="24">
        <f t="shared" si="3"/>
        <v>9.7063039062544737E-2</v>
      </c>
      <c r="AV10" s="24">
        <f t="shared" si="3"/>
        <v>9.7063039062544737E-2</v>
      </c>
      <c r="AW10" s="24">
        <f t="shared" si="3"/>
        <v>9.7063039062544737E-2</v>
      </c>
      <c r="AX10" s="24">
        <f t="shared" si="3"/>
        <v>9.7063039062544737E-2</v>
      </c>
      <c r="AY10" s="24">
        <f t="shared" si="3"/>
        <v>9.7063039062544737E-2</v>
      </c>
      <c r="AZ10" s="30">
        <f>AN10*(1--0.04)*(1+H140)</f>
        <v>0.10353986153311023</v>
      </c>
      <c r="BA10" s="24">
        <f t="shared" si="3"/>
        <v>0.10353986153311023</v>
      </c>
      <c r="BB10" s="24">
        <f t="shared" si="3"/>
        <v>0.10353986153311023</v>
      </c>
      <c r="BC10" s="24">
        <f t="shared" ref="BC10:BK10" si="4">BB10</f>
        <v>0.10353986153311023</v>
      </c>
      <c r="BD10" s="24">
        <f t="shared" si="4"/>
        <v>0.10353986153311023</v>
      </c>
      <c r="BE10" s="24">
        <f t="shared" si="4"/>
        <v>0.10353986153311023</v>
      </c>
      <c r="BF10" s="24">
        <f t="shared" si="4"/>
        <v>0.10353986153311023</v>
      </c>
      <c r="BG10" s="24">
        <f t="shared" si="4"/>
        <v>0.10353986153311023</v>
      </c>
      <c r="BH10" s="24">
        <f t="shared" si="4"/>
        <v>0.10353986153311023</v>
      </c>
      <c r="BI10" s="24">
        <f t="shared" si="4"/>
        <v>0.10353986153311023</v>
      </c>
      <c r="BJ10" s="24">
        <f t="shared" si="4"/>
        <v>0.10353986153311023</v>
      </c>
      <c r="BK10" s="24">
        <f t="shared" si="4"/>
        <v>0.10353986153311023</v>
      </c>
    </row>
    <row r="11" spans="2:63" x14ac:dyDescent="0.2"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2:63" x14ac:dyDescent="0.2">
      <c r="B12" s="4" t="s">
        <v>36</v>
      </c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2:63" x14ac:dyDescent="0.2"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2:63" x14ac:dyDescent="0.2">
      <c r="B14" s="20" t="s">
        <v>38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2:63" x14ac:dyDescent="0.2">
      <c r="B15" t="str">
        <f>B12&amp; " Rate"</f>
        <v>Premium Feed-in tariff Rate</v>
      </c>
      <c r="C15" t="s">
        <v>39</v>
      </c>
      <c r="D15" s="21">
        <v>0.6</v>
      </c>
    </row>
    <row r="16" spans="2:63" x14ac:dyDescent="0.2"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2:63" x14ac:dyDescent="0.2">
      <c r="B17" t="s">
        <v>6</v>
      </c>
      <c r="C17" t="s">
        <v>7</v>
      </c>
      <c r="D17" s="14">
        <v>9674</v>
      </c>
      <c r="E17" s="14">
        <v>10467</v>
      </c>
      <c r="F17" s="14">
        <v>11247</v>
      </c>
      <c r="G17" s="14">
        <v>12382</v>
      </c>
      <c r="H17" s="14">
        <v>13560</v>
      </c>
      <c r="I17" s="14">
        <v>14878</v>
      </c>
      <c r="J17" s="14">
        <v>16326</v>
      </c>
      <c r="K17" s="14">
        <v>18331</v>
      </c>
      <c r="L17" s="14">
        <v>19954</v>
      </c>
      <c r="M17" s="14">
        <v>24463</v>
      </c>
      <c r="N17" s="14">
        <v>28181</v>
      </c>
      <c r="O17" s="14">
        <v>29033</v>
      </c>
      <c r="P17" s="14">
        <v>29281</v>
      </c>
      <c r="Q17" s="14">
        <v>29395</v>
      </c>
      <c r="R17" s="14">
        <v>29510</v>
      </c>
      <c r="S17" s="14">
        <v>29584</v>
      </c>
      <c r="T17" s="27">
        <f t="shared" ref="T17:BB17" si="5">S17</f>
        <v>29584</v>
      </c>
      <c r="U17" s="27">
        <f t="shared" si="5"/>
        <v>29584</v>
      </c>
      <c r="V17" s="27">
        <f t="shared" si="5"/>
        <v>29584</v>
      </c>
      <c r="W17" s="27">
        <f t="shared" si="5"/>
        <v>29584</v>
      </c>
      <c r="X17" s="27">
        <f t="shared" si="5"/>
        <v>29584</v>
      </c>
      <c r="Y17" s="27">
        <f t="shared" si="5"/>
        <v>29584</v>
      </c>
      <c r="Z17" s="27">
        <f t="shared" si="5"/>
        <v>29584</v>
      </c>
      <c r="AA17" s="27">
        <f t="shared" si="5"/>
        <v>29584</v>
      </c>
      <c r="AB17" s="27">
        <f t="shared" si="5"/>
        <v>29584</v>
      </c>
      <c r="AC17" s="27">
        <f t="shared" si="5"/>
        <v>29584</v>
      </c>
      <c r="AD17" s="27">
        <f t="shared" si="5"/>
        <v>29584</v>
      </c>
      <c r="AE17" s="27">
        <f t="shared" si="5"/>
        <v>29584</v>
      </c>
      <c r="AF17" s="27">
        <f t="shared" si="5"/>
        <v>29584</v>
      </c>
      <c r="AG17" s="27">
        <f t="shared" si="5"/>
        <v>29584</v>
      </c>
      <c r="AH17" s="27">
        <f t="shared" si="5"/>
        <v>29584</v>
      </c>
      <c r="AI17" s="27">
        <f t="shared" si="5"/>
        <v>29584</v>
      </c>
      <c r="AJ17" s="27">
        <f t="shared" si="5"/>
        <v>29584</v>
      </c>
      <c r="AK17" s="27">
        <f t="shared" si="5"/>
        <v>29584</v>
      </c>
      <c r="AL17" s="27">
        <f t="shared" si="5"/>
        <v>29584</v>
      </c>
      <c r="AM17" s="27">
        <f t="shared" si="5"/>
        <v>29584</v>
      </c>
      <c r="AN17" s="27">
        <f t="shared" si="5"/>
        <v>29584</v>
      </c>
      <c r="AO17" s="27">
        <f t="shared" si="5"/>
        <v>29584</v>
      </c>
      <c r="AP17" s="27">
        <f t="shared" si="5"/>
        <v>29584</v>
      </c>
      <c r="AQ17" s="27">
        <f t="shared" si="5"/>
        <v>29584</v>
      </c>
      <c r="AR17" s="27">
        <f t="shared" si="5"/>
        <v>29584</v>
      </c>
      <c r="AS17" s="27">
        <f t="shared" si="5"/>
        <v>29584</v>
      </c>
      <c r="AT17" s="27">
        <f t="shared" si="5"/>
        <v>29584</v>
      </c>
      <c r="AU17" s="27">
        <f t="shared" si="5"/>
        <v>29584</v>
      </c>
      <c r="AV17" s="27">
        <f t="shared" si="5"/>
        <v>29584</v>
      </c>
      <c r="AW17" s="27">
        <f t="shared" si="5"/>
        <v>29584</v>
      </c>
      <c r="AX17" s="27">
        <f t="shared" si="5"/>
        <v>29584</v>
      </c>
      <c r="AY17" s="27">
        <f t="shared" si="5"/>
        <v>29584</v>
      </c>
      <c r="AZ17" s="27">
        <f t="shared" si="5"/>
        <v>29584</v>
      </c>
      <c r="BA17" s="27">
        <f t="shared" si="5"/>
        <v>29584</v>
      </c>
      <c r="BB17" s="27">
        <f t="shared" si="5"/>
        <v>29584</v>
      </c>
      <c r="BC17" s="27">
        <f t="shared" ref="BC17:BK17" si="6">BB17</f>
        <v>29584</v>
      </c>
      <c r="BD17" s="27">
        <f t="shared" si="6"/>
        <v>29584</v>
      </c>
      <c r="BE17" s="27">
        <f t="shared" si="6"/>
        <v>29584</v>
      </c>
      <c r="BF17" s="27">
        <f t="shared" si="6"/>
        <v>29584</v>
      </c>
      <c r="BG17" s="27">
        <f t="shared" si="6"/>
        <v>29584</v>
      </c>
      <c r="BH17" s="27">
        <f t="shared" si="6"/>
        <v>29584</v>
      </c>
      <c r="BI17" s="27">
        <f t="shared" si="6"/>
        <v>29584</v>
      </c>
      <c r="BJ17" s="27">
        <f t="shared" si="6"/>
        <v>29584</v>
      </c>
      <c r="BK17" s="27">
        <f t="shared" si="6"/>
        <v>29584</v>
      </c>
    </row>
    <row r="18" spans="2:63" x14ac:dyDescent="0.2">
      <c r="B18" t="s">
        <v>1</v>
      </c>
      <c r="C18" t="s">
        <v>29</v>
      </c>
      <c r="D18" s="5">
        <v>0.56699999999999995</v>
      </c>
      <c r="E18" s="5">
        <v>0.56699999999999995</v>
      </c>
      <c r="F18" s="5">
        <v>0.56699999999999995</v>
      </c>
      <c r="G18" s="5">
        <v>0.56699999999999995</v>
      </c>
      <c r="H18" s="5">
        <v>0.56699999999999995</v>
      </c>
      <c r="I18" s="5">
        <v>0.56699999999999995</v>
      </c>
      <c r="J18" s="5">
        <v>0.56699999999999995</v>
      </c>
      <c r="K18" s="5">
        <v>0.56699999999999995</v>
      </c>
      <c r="L18" s="5">
        <v>0.56699999999999995</v>
      </c>
      <c r="M18" s="5">
        <v>0.56699999999999995</v>
      </c>
      <c r="N18" s="5">
        <v>0.56699999999999995</v>
      </c>
      <c r="O18" s="5">
        <v>0.56699999999999995</v>
      </c>
      <c r="P18" s="5">
        <v>0.56699999999999995</v>
      </c>
      <c r="Q18" s="5">
        <v>0.56699999999999995</v>
      </c>
      <c r="R18" s="5">
        <v>0.56699999999999995</v>
      </c>
      <c r="S18" s="5">
        <v>0.56699999999999995</v>
      </c>
      <c r="T18" s="5">
        <v>0.56699999999999995</v>
      </c>
      <c r="U18" s="5">
        <v>0.56699999999999995</v>
      </c>
      <c r="V18" s="5">
        <v>0.56699999999999995</v>
      </c>
      <c r="W18" s="5">
        <v>0.56699999999999995</v>
      </c>
      <c r="X18" s="5">
        <v>0.56699999999999995</v>
      </c>
      <c r="Y18" s="5">
        <v>0.56699999999999995</v>
      </c>
      <c r="Z18" s="5">
        <v>0.56699999999999995</v>
      </c>
      <c r="AA18" s="5">
        <v>0.56699999999999995</v>
      </c>
      <c r="AB18" s="5">
        <v>0.56699999999999995</v>
      </c>
      <c r="AC18" s="5">
        <v>0.56699999999999995</v>
      </c>
      <c r="AD18" s="5">
        <v>0.56699999999999995</v>
      </c>
      <c r="AE18" s="5">
        <v>0.56699999999999995</v>
      </c>
      <c r="AF18" s="5">
        <v>0.56699999999999995</v>
      </c>
      <c r="AG18" s="5">
        <v>0.56699999999999995</v>
      </c>
      <c r="AH18" s="5">
        <v>0.56699999999999995</v>
      </c>
      <c r="AI18" s="5">
        <v>0.56699999999999995</v>
      </c>
      <c r="AJ18" s="5">
        <v>0.56699999999999995</v>
      </c>
      <c r="AK18" s="5">
        <v>0.56699999999999995</v>
      </c>
      <c r="AL18" s="5">
        <v>0.56699999999999995</v>
      </c>
      <c r="AM18" s="5">
        <v>0.56699999999999995</v>
      </c>
      <c r="AN18" s="5">
        <v>0.56699999999999995</v>
      </c>
      <c r="AO18" s="5">
        <v>0.56699999999999995</v>
      </c>
      <c r="AP18" s="5">
        <v>0.56699999999999995</v>
      </c>
      <c r="AQ18" s="5">
        <v>0.56699999999999995</v>
      </c>
      <c r="AR18" s="5">
        <v>0.56699999999999995</v>
      </c>
      <c r="AS18" s="5">
        <v>0.56699999999999995</v>
      </c>
      <c r="AT18" s="5">
        <v>0.56699999999999995</v>
      </c>
      <c r="AU18" s="5">
        <v>0.56699999999999995</v>
      </c>
      <c r="AV18" s="5">
        <v>0.56699999999999995</v>
      </c>
      <c r="AW18" s="5">
        <v>0.56699999999999995</v>
      </c>
      <c r="AX18" s="5">
        <v>0.56699999999999995</v>
      </c>
      <c r="AY18" s="5">
        <v>0.56699999999999995</v>
      </c>
      <c r="AZ18" s="5">
        <v>0.56699999999999995</v>
      </c>
      <c r="BA18" s="5">
        <v>0.56699999999999995</v>
      </c>
      <c r="BB18" s="5">
        <v>0.56699999999999995</v>
      </c>
      <c r="BC18" s="5">
        <v>0.56699999999999995</v>
      </c>
      <c r="BD18" s="5">
        <v>0.56699999999999995</v>
      </c>
      <c r="BE18" s="5">
        <v>0.56699999999999995</v>
      </c>
      <c r="BF18" s="5">
        <v>0.56699999999999995</v>
      </c>
      <c r="BG18" s="5">
        <v>0.56699999999999995</v>
      </c>
      <c r="BH18" s="5">
        <v>0.56699999999999995</v>
      </c>
      <c r="BI18" s="5">
        <v>0.56699999999999995</v>
      </c>
      <c r="BJ18" s="5">
        <v>0.56699999999999995</v>
      </c>
      <c r="BK18" s="5">
        <v>0.56699999999999995</v>
      </c>
    </row>
    <row r="19" spans="2:63" x14ac:dyDescent="0.2">
      <c r="B19" t="s">
        <v>8</v>
      </c>
      <c r="C19" t="s">
        <v>9</v>
      </c>
      <c r="D19" s="14">
        <v>14993.153</v>
      </c>
      <c r="E19" s="14">
        <v>16346.571</v>
      </c>
      <c r="F19" s="14">
        <v>17641.608</v>
      </c>
      <c r="G19" s="14">
        <v>19651.991000000002</v>
      </c>
      <c r="H19" s="14">
        <v>22613.200000000001</v>
      </c>
      <c r="I19" s="14">
        <v>25105.449000000001</v>
      </c>
      <c r="J19" s="14">
        <v>27885.138999999999</v>
      </c>
      <c r="K19" s="14">
        <v>31320.706999999999</v>
      </c>
      <c r="L19" s="14">
        <v>35822.442999999999</v>
      </c>
      <c r="M19" s="14">
        <v>45567.466</v>
      </c>
      <c r="N19" s="14">
        <v>55514.097000000002</v>
      </c>
      <c r="O19" s="14">
        <v>59234.216999999997</v>
      </c>
      <c r="P19" s="14">
        <v>60400.423999999999</v>
      </c>
      <c r="Q19" s="14">
        <v>60531.828999999998</v>
      </c>
      <c r="R19" s="14">
        <v>61345.203000000001</v>
      </c>
      <c r="S19" s="14">
        <v>61493.182000000001</v>
      </c>
      <c r="T19" s="27">
        <f>S19*1.005</f>
        <v>61800.647909999992</v>
      </c>
      <c r="U19" s="27">
        <f t="shared" ref="U19:BK19" si="7">T19*1.005</f>
        <v>62109.651149549987</v>
      </c>
      <c r="V19" s="27">
        <f t="shared" si="7"/>
        <v>62420.199405297732</v>
      </c>
      <c r="W19" s="27">
        <f t="shared" si="7"/>
        <v>62732.30040232421</v>
      </c>
      <c r="X19" s="27">
        <f t="shared" si="7"/>
        <v>63045.961904335825</v>
      </c>
      <c r="Y19" s="27">
        <f t="shared" si="7"/>
        <v>63361.191713857501</v>
      </c>
      <c r="Z19" s="27">
        <f t="shared" si="7"/>
        <v>63677.997672426784</v>
      </c>
      <c r="AA19" s="27">
        <f t="shared" si="7"/>
        <v>63996.387660788911</v>
      </c>
      <c r="AB19" s="27">
        <f t="shared" si="7"/>
        <v>64316.369599092846</v>
      </c>
      <c r="AC19" s="27">
        <f t="shared" si="7"/>
        <v>64637.9514470883</v>
      </c>
      <c r="AD19" s="27">
        <f t="shared" si="7"/>
        <v>64961.141204323736</v>
      </c>
      <c r="AE19" s="27">
        <f t="shared" si="7"/>
        <v>65285.946910345345</v>
      </c>
      <c r="AF19" s="27">
        <f t="shared" si="7"/>
        <v>65612.376644897071</v>
      </c>
      <c r="AG19" s="27">
        <f t="shared" si="7"/>
        <v>65940.438528121551</v>
      </c>
      <c r="AH19" s="27">
        <f t="shared" si="7"/>
        <v>66270.140720762152</v>
      </c>
      <c r="AI19" s="27">
        <f t="shared" si="7"/>
        <v>66601.491424365959</v>
      </c>
      <c r="AJ19" s="27">
        <f t="shared" si="7"/>
        <v>66934.498881487787</v>
      </c>
      <c r="AK19" s="27">
        <f t="shared" si="7"/>
        <v>67269.171375895225</v>
      </c>
      <c r="AL19" s="27">
        <f t="shared" si="7"/>
        <v>67605.517232774699</v>
      </c>
      <c r="AM19" s="27">
        <f t="shared" si="7"/>
        <v>67943.544818938564</v>
      </c>
      <c r="AN19" s="27">
        <f t="shared" si="7"/>
        <v>68283.262543033255</v>
      </c>
      <c r="AO19" s="27">
        <f t="shared" si="7"/>
        <v>68624.678855748411</v>
      </c>
      <c r="AP19" s="27">
        <f t="shared" si="7"/>
        <v>68967.802250027147</v>
      </c>
      <c r="AQ19" s="27">
        <f t="shared" si="7"/>
        <v>69312.641261277269</v>
      </c>
      <c r="AR19" s="27">
        <f t="shared" si="7"/>
        <v>69659.204467583651</v>
      </c>
      <c r="AS19" s="27">
        <f t="shared" si="7"/>
        <v>70007.500489921556</v>
      </c>
      <c r="AT19" s="27">
        <f t="shared" si="7"/>
        <v>70357.537992371159</v>
      </c>
      <c r="AU19" s="27">
        <f t="shared" si="7"/>
        <v>70709.325682333001</v>
      </c>
      <c r="AV19" s="27">
        <f t="shared" si="7"/>
        <v>71062.872310744657</v>
      </c>
      <c r="AW19" s="27">
        <f t="shared" si="7"/>
        <v>71418.186672298369</v>
      </c>
      <c r="AX19" s="27">
        <f t="shared" si="7"/>
        <v>71775.277605659852</v>
      </c>
      <c r="AY19" s="27">
        <f t="shared" si="7"/>
        <v>72134.153993688145</v>
      </c>
      <c r="AZ19" s="27">
        <f t="shared" si="7"/>
        <v>72494.824763656579</v>
      </c>
      <c r="BA19" s="27">
        <f t="shared" si="7"/>
        <v>72857.298887474855</v>
      </c>
      <c r="BB19" s="27">
        <f t="shared" si="7"/>
        <v>73221.585381912228</v>
      </c>
      <c r="BC19" s="27">
        <f t="shared" si="7"/>
        <v>73587.693308821777</v>
      </c>
      <c r="BD19" s="27">
        <f t="shared" si="7"/>
        <v>73955.63177536588</v>
      </c>
      <c r="BE19" s="27">
        <f t="shared" si="7"/>
        <v>74325.409934242707</v>
      </c>
      <c r="BF19" s="27">
        <f t="shared" si="7"/>
        <v>74697.036983913917</v>
      </c>
      <c r="BG19" s="27">
        <f t="shared" si="7"/>
        <v>75070.522168833471</v>
      </c>
      <c r="BH19" s="27">
        <f t="shared" si="7"/>
        <v>75445.87477967763</v>
      </c>
      <c r="BI19" s="27">
        <f t="shared" si="7"/>
        <v>75823.104153576016</v>
      </c>
      <c r="BJ19" s="27">
        <f t="shared" si="7"/>
        <v>76202.219674343884</v>
      </c>
      <c r="BK19" s="27">
        <f t="shared" si="7"/>
        <v>76583.2307727156</v>
      </c>
    </row>
    <row r="20" spans="2:63" x14ac:dyDescent="0.2">
      <c r="B20" t="s">
        <v>13</v>
      </c>
      <c r="C20" t="s">
        <v>14</v>
      </c>
      <c r="D20" s="10">
        <f t="shared" ref="D20:N20" si="8">IF(D19=0,0,D19/D17)</f>
        <v>1.5498400868306803</v>
      </c>
      <c r="E20" s="10">
        <f t="shared" si="8"/>
        <v>1.5617245629120091</v>
      </c>
      <c r="F20" s="10">
        <f t="shared" si="8"/>
        <v>1.5685612163243532</v>
      </c>
      <c r="G20" s="10">
        <f t="shared" si="8"/>
        <v>1.5871418995315782</v>
      </c>
      <c r="H20" s="10">
        <f t="shared" si="8"/>
        <v>1.6676401179941003</v>
      </c>
      <c r="I20" s="10">
        <f t="shared" si="8"/>
        <v>1.6874209571178922</v>
      </c>
      <c r="J20" s="10">
        <f t="shared" si="8"/>
        <v>1.7080202744089183</v>
      </c>
      <c r="K20" s="10">
        <f t="shared" si="8"/>
        <v>1.7086196606840869</v>
      </c>
      <c r="L20" s="10">
        <f t="shared" si="8"/>
        <v>1.7952512278239952</v>
      </c>
      <c r="M20" s="10">
        <f t="shared" si="8"/>
        <v>1.8627096431345298</v>
      </c>
      <c r="N20" s="10">
        <f t="shared" si="8"/>
        <v>1.9699122458393954</v>
      </c>
      <c r="O20" s="10">
        <f>IF(O19=0,0,O19/O17)</f>
        <v>2.0402375572624254</v>
      </c>
      <c r="P20" s="10">
        <f>IF(P19=0,0,P19/P17)</f>
        <v>2.0627855606024386</v>
      </c>
      <c r="Q20" s="10">
        <f>IF(Q19=0,0,Q19/Q17)</f>
        <v>2.0592559618982818</v>
      </c>
      <c r="R20" s="10">
        <f t="shared" ref="R20:BB20" si="9">IF(R19=0,0,R19/R17)</f>
        <v>2.0787937309386648</v>
      </c>
      <c r="S20" s="10">
        <f t="shared" si="9"/>
        <v>2.0785959302325581</v>
      </c>
      <c r="T20" s="10">
        <f t="shared" si="9"/>
        <v>2.0889889098837209</v>
      </c>
      <c r="U20" s="10">
        <f t="shared" si="9"/>
        <v>2.0994338544331392</v>
      </c>
      <c r="V20" s="10">
        <f t="shared" si="9"/>
        <v>2.1099310237053048</v>
      </c>
      <c r="W20" s="10">
        <f t="shared" si="9"/>
        <v>2.1204806788238306</v>
      </c>
      <c r="X20" s="10">
        <f t="shared" si="9"/>
        <v>2.1310830822179496</v>
      </c>
      <c r="Y20" s="10">
        <f t="shared" si="9"/>
        <v>2.1417384976290395</v>
      </c>
      <c r="Z20" s="10">
        <f t="shared" si="9"/>
        <v>2.1524471901171842</v>
      </c>
      <c r="AA20" s="10">
        <f t="shared" si="9"/>
        <v>2.1632094260677701</v>
      </c>
      <c r="AB20" s="10">
        <f t="shared" si="9"/>
        <v>2.1740254731981086</v>
      </c>
      <c r="AC20" s="10">
        <f t="shared" si="9"/>
        <v>2.1848956005640989</v>
      </c>
      <c r="AD20" s="10">
        <f t="shared" si="9"/>
        <v>2.1958200785669191</v>
      </c>
      <c r="AE20" s="10">
        <f t="shared" si="9"/>
        <v>2.2067991789597534</v>
      </c>
      <c r="AF20" s="10">
        <f t="shared" si="9"/>
        <v>2.2178331748545523</v>
      </c>
      <c r="AG20" s="10">
        <f t="shared" si="9"/>
        <v>2.2289223407288246</v>
      </c>
      <c r="AH20" s="10">
        <f t="shared" si="9"/>
        <v>2.2400669524324686</v>
      </c>
      <c r="AI20" s="10">
        <f t="shared" si="9"/>
        <v>2.2512672871946307</v>
      </c>
      <c r="AJ20" s="10">
        <f t="shared" si="9"/>
        <v>2.2625236236306039</v>
      </c>
      <c r="AK20" s="10">
        <f t="shared" si="9"/>
        <v>2.2738362417487568</v>
      </c>
      <c r="AL20" s="10">
        <f t="shared" si="9"/>
        <v>2.2852054229575005</v>
      </c>
      <c r="AM20" s="10">
        <f t="shared" si="9"/>
        <v>2.296631450072288</v>
      </c>
      <c r="AN20" s="10">
        <f t="shared" si="9"/>
        <v>2.3081146073226493</v>
      </c>
      <c r="AO20" s="10">
        <f t="shared" si="9"/>
        <v>2.3196551803592622</v>
      </c>
      <c r="AP20" s="10">
        <f t="shared" si="9"/>
        <v>2.3312534562610581</v>
      </c>
      <c r="AQ20" s="10">
        <f t="shared" si="9"/>
        <v>2.342909723542363</v>
      </c>
      <c r="AR20" s="10">
        <f t="shared" si="9"/>
        <v>2.3546242721600747</v>
      </c>
      <c r="AS20" s="10">
        <f t="shared" si="9"/>
        <v>2.3663973935208746</v>
      </c>
      <c r="AT20" s="10">
        <f t="shared" si="9"/>
        <v>2.3782293804884787</v>
      </c>
      <c r="AU20" s="10">
        <f t="shared" si="9"/>
        <v>2.3901205273909207</v>
      </c>
      <c r="AV20" s="10">
        <f t="shared" si="9"/>
        <v>2.402071130027875</v>
      </c>
      <c r="AW20" s="10">
        <f t="shared" si="9"/>
        <v>2.4140814856780142</v>
      </c>
      <c r="AX20" s="10">
        <f t="shared" si="9"/>
        <v>2.4261518931064039</v>
      </c>
      <c r="AY20" s="10">
        <f t="shared" si="9"/>
        <v>2.4382826525719357</v>
      </c>
      <c r="AZ20" s="10">
        <f t="shared" si="9"/>
        <v>2.4504740658347952</v>
      </c>
      <c r="BA20" s="10">
        <f t="shared" si="9"/>
        <v>2.4627264361639689</v>
      </c>
      <c r="BB20" s="10">
        <f t="shared" si="9"/>
        <v>2.4750400683447888</v>
      </c>
      <c r="BC20" s="10">
        <f t="shared" ref="BC20:BK20" si="10">IF(BC19=0,0,BC19/BC17)</f>
        <v>2.4874152686865121</v>
      </c>
      <c r="BD20" s="10">
        <f t="shared" si="10"/>
        <v>2.4998523450299448</v>
      </c>
      <c r="BE20" s="10">
        <f t="shared" si="10"/>
        <v>2.5123516067550944</v>
      </c>
      <c r="BF20" s="10">
        <f t="shared" si="10"/>
        <v>2.5249133647888695</v>
      </c>
      <c r="BG20" s="10">
        <f t="shared" si="10"/>
        <v>2.5375379316128135</v>
      </c>
      <c r="BH20" s="10">
        <f t="shared" si="10"/>
        <v>2.5502256212708772</v>
      </c>
      <c r="BI20" s="10">
        <f t="shared" si="10"/>
        <v>2.5629767493772313</v>
      </c>
      <c r="BJ20" s="10">
        <f t="shared" si="10"/>
        <v>2.5757916331241173</v>
      </c>
      <c r="BK20" s="10">
        <f t="shared" si="10"/>
        <v>2.5886705912897376</v>
      </c>
    </row>
    <row r="21" spans="2:63" x14ac:dyDescent="0.2">
      <c r="B21" t="s">
        <v>17</v>
      </c>
      <c r="C21" t="s">
        <v>18</v>
      </c>
      <c r="D21" s="10">
        <f>'PV Profile new'!P$10</f>
        <v>172.24</v>
      </c>
      <c r="E21" s="10">
        <f>'PV Profile new'!Q$10</f>
        <v>164.72499999999999</v>
      </c>
      <c r="F21" s="10">
        <f>'PV Profile new'!R$10</f>
        <v>160.315</v>
      </c>
      <c r="G21" s="10">
        <f>'PV Profile new'!S$10</f>
        <v>96.694999999999993</v>
      </c>
      <c r="H21" s="10">
        <f>'PV Profile new'!T$10</f>
        <v>71.144999999999996</v>
      </c>
      <c r="I21" s="10">
        <f>'PV Profile new'!U$10</f>
        <v>54.75</v>
      </c>
      <c r="J21" s="10">
        <f>'PV Profile new'!V$10</f>
        <v>57.754999999999995</v>
      </c>
      <c r="K21" s="10">
        <f>'PV Profile new'!W$10</f>
        <v>80.194999999999993</v>
      </c>
      <c r="L21" s="10">
        <f>'PV Profile new'!X$10</f>
        <v>117.13</v>
      </c>
      <c r="M21" s="10">
        <f>'PV Profile new'!Y$10</f>
        <v>157.375</v>
      </c>
      <c r="N21" s="10">
        <f>'PV Profile new'!Z$10</f>
        <v>146.63499999999999</v>
      </c>
      <c r="O21" s="10">
        <f>'PV Profile new'!AA$10</f>
        <v>153.66499999999999</v>
      </c>
      <c r="P21" s="23">
        <f>D21</f>
        <v>172.24</v>
      </c>
      <c r="Q21" s="10">
        <f>E21</f>
        <v>164.72499999999999</v>
      </c>
      <c r="R21" s="10">
        <f t="shared" ref="R21:BB21" si="11">F21</f>
        <v>160.315</v>
      </c>
      <c r="S21" s="10">
        <f t="shared" si="11"/>
        <v>96.694999999999993</v>
      </c>
      <c r="T21" s="10">
        <f t="shared" si="11"/>
        <v>71.144999999999996</v>
      </c>
      <c r="U21" s="10">
        <f t="shared" si="11"/>
        <v>54.75</v>
      </c>
      <c r="V21" s="10">
        <f t="shared" si="11"/>
        <v>57.754999999999995</v>
      </c>
      <c r="W21" s="10">
        <f t="shared" si="11"/>
        <v>80.194999999999993</v>
      </c>
      <c r="X21" s="10">
        <f t="shared" si="11"/>
        <v>117.13</v>
      </c>
      <c r="Y21" s="10">
        <f t="shared" si="11"/>
        <v>157.375</v>
      </c>
      <c r="Z21" s="10">
        <f t="shared" si="11"/>
        <v>146.63499999999999</v>
      </c>
      <c r="AA21" s="10">
        <f t="shared" si="11"/>
        <v>153.66499999999999</v>
      </c>
      <c r="AB21" s="10">
        <f t="shared" si="11"/>
        <v>172.24</v>
      </c>
      <c r="AC21" s="10">
        <f t="shared" si="11"/>
        <v>164.72499999999999</v>
      </c>
      <c r="AD21" s="10">
        <f t="shared" si="11"/>
        <v>160.315</v>
      </c>
      <c r="AE21" s="10">
        <f t="shared" si="11"/>
        <v>96.694999999999993</v>
      </c>
      <c r="AF21" s="10">
        <f t="shared" si="11"/>
        <v>71.144999999999996</v>
      </c>
      <c r="AG21" s="10">
        <f t="shared" si="11"/>
        <v>54.75</v>
      </c>
      <c r="AH21" s="10">
        <f t="shared" si="11"/>
        <v>57.754999999999995</v>
      </c>
      <c r="AI21" s="10">
        <f t="shared" si="11"/>
        <v>80.194999999999993</v>
      </c>
      <c r="AJ21" s="10">
        <f t="shared" si="11"/>
        <v>117.13</v>
      </c>
      <c r="AK21" s="10">
        <f t="shared" si="11"/>
        <v>157.375</v>
      </c>
      <c r="AL21" s="10">
        <f t="shared" si="11"/>
        <v>146.63499999999999</v>
      </c>
      <c r="AM21" s="10">
        <f t="shared" si="11"/>
        <v>153.66499999999999</v>
      </c>
      <c r="AN21" s="10">
        <f t="shared" si="11"/>
        <v>172.24</v>
      </c>
      <c r="AO21" s="10">
        <f t="shared" si="11"/>
        <v>164.72499999999999</v>
      </c>
      <c r="AP21" s="10">
        <f t="shared" si="11"/>
        <v>160.315</v>
      </c>
      <c r="AQ21" s="10">
        <f t="shared" si="11"/>
        <v>96.694999999999993</v>
      </c>
      <c r="AR21" s="10">
        <f t="shared" si="11"/>
        <v>71.144999999999996</v>
      </c>
      <c r="AS21" s="10">
        <f t="shared" si="11"/>
        <v>54.75</v>
      </c>
      <c r="AT21" s="10">
        <f t="shared" si="11"/>
        <v>57.754999999999995</v>
      </c>
      <c r="AU21" s="10">
        <f t="shared" si="11"/>
        <v>80.194999999999993</v>
      </c>
      <c r="AV21" s="10">
        <f t="shared" si="11"/>
        <v>117.13</v>
      </c>
      <c r="AW21" s="10">
        <f t="shared" si="11"/>
        <v>157.375</v>
      </c>
      <c r="AX21" s="10">
        <f t="shared" si="11"/>
        <v>146.63499999999999</v>
      </c>
      <c r="AY21" s="10">
        <f t="shared" si="11"/>
        <v>153.66499999999999</v>
      </c>
      <c r="AZ21" s="10">
        <f t="shared" si="11"/>
        <v>172.24</v>
      </c>
      <c r="BA21" s="10">
        <f t="shared" si="11"/>
        <v>164.72499999999999</v>
      </c>
      <c r="BB21" s="10">
        <f t="shared" si="11"/>
        <v>160.315</v>
      </c>
      <c r="BC21" s="10">
        <f t="shared" ref="BC21:BK21" si="12">AQ21</f>
        <v>96.694999999999993</v>
      </c>
      <c r="BD21" s="10">
        <f t="shared" si="12"/>
        <v>71.144999999999996</v>
      </c>
      <c r="BE21" s="10">
        <f t="shared" si="12"/>
        <v>54.75</v>
      </c>
      <c r="BF21" s="10">
        <f t="shared" si="12"/>
        <v>57.754999999999995</v>
      </c>
      <c r="BG21" s="10">
        <f t="shared" si="12"/>
        <v>80.194999999999993</v>
      </c>
      <c r="BH21" s="10">
        <f t="shared" si="12"/>
        <v>117.13</v>
      </c>
      <c r="BI21" s="10">
        <f t="shared" si="12"/>
        <v>157.375</v>
      </c>
      <c r="BJ21" s="10">
        <f t="shared" si="12"/>
        <v>146.63499999999999</v>
      </c>
      <c r="BK21" s="10">
        <f t="shared" si="12"/>
        <v>153.66499999999999</v>
      </c>
    </row>
    <row r="22" spans="2:63" x14ac:dyDescent="0.2">
      <c r="B22" t="s">
        <v>20</v>
      </c>
      <c r="C22" t="s">
        <v>21</v>
      </c>
      <c r="D22" s="10">
        <f>D20*D21</f>
        <v>266.94445655571639</v>
      </c>
      <c r="E22" s="10">
        <f t="shared" ref="E22:Q22" si="13">E20*E21</f>
        <v>257.25507862568071</v>
      </c>
      <c r="F22" s="10">
        <f t="shared" si="13"/>
        <v>251.46389139503867</v>
      </c>
      <c r="G22" s="10">
        <f t="shared" si="13"/>
        <v>153.46868597520594</v>
      </c>
      <c r="H22" s="10">
        <f t="shared" si="13"/>
        <v>118.64425619469026</v>
      </c>
      <c r="I22" s="10">
        <f t="shared" si="13"/>
        <v>92.386297402204605</v>
      </c>
      <c r="J22" s="10">
        <f t="shared" si="13"/>
        <v>98.646710948487069</v>
      </c>
      <c r="K22" s="10">
        <f t="shared" si="13"/>
        <v>137.02275368856033</v>
      </c>
      <c r="L22" s="10">
        <f t="shared" si="13"/>
        <v>210.27777631502454</v>
      </c>
      <c r="M22" s="10">
        <f t="shared" si="13"/>
        <v>293.1439300882966</v>
      </c>
      <c r="N22" s="10">
        <f t="shared" si="13"/>
        <v>288.85808216865973</v>
      </c>
      <c r="O22" s="10">
        <f t="shared" si="13"/>
        <v>313.51310423673056</v>
      </c>
      <c r="P22" s="10">
        <f t="shared" si="13"/>
        <v>355.29418495816401</v>
      </c>
      <c r="Q22" s="10">
        <f t="shared" si="13"/>
        <v>339.21093832369445</v>
      </c>
      <c r="R22" s="10">
        <f t="shared" ref="R22:BB22" si="14">R20*R21</f>
        <v>333.26181697543205</v>
      </c>
      <c r="S22" s="10">
        <f t="shared" si="14"/>
        <v>200.98983347383719</v>
      </c>
      <c r="T22" s="10">
        <f t="shared" si="14"/>
        <v>148.62111599367731</v>
      </c>
      <c r="U22" s="10">
        <f t="shared" si="14"/>
        <v>114.94400353021437</v>
      </c>
      <c r="V22" s="10">
        <f t="shared" si="14"/>
        <v>121.85906627409987</v>
      </c>
      <c r="W22" s="10">
        <f t="shared" si="14"/>
        <v>170.05194803827709</v>
      </c>
      <c r="X22" s="10">
        <f t="shared" si="14"/>
        <v>249.61376142018844</v>
      </c>
      <c r="Y22" s="10">
        <f t="shared" si="14"/>
        <v>337.05609606437008</v>
      </c>
      <c r="Z22" s="10">
        <f t="shared" si="14"/>
        <v>315.62409372283327</v>
      </c>
      <c r="AA22" s="10">
        <f t="shared" si="14"/>
        <v>332.40957645670386</v>
      </c>
      <c r="AB22" s="10">
        <f t="shared" si="14"/>
        <v>374.45414750364222</v>
      </c>
      <c r="AC22" s="10">
        <f t="shared" si="14"/>
        <v>359.90692780292119</v>
      </c>
      <c r="AD22" s="10">
        <f t="shared" si="14"/>
        <v>352.02289589545563</v>
      </c>
      <c r="AE22" s="10">
        <f t="shared" si="14"/>
        <v>213.38644660951334</v>
      </c>
      <c r="AF22" s="10">
        <f t="shared" si="14"/>
        <v>157.7877412250271</v>
      </c>
      <c r="AG22" s="10">
        <f t="shared" si="14"/>
        <v>122.03349815490314</v>
      </c>
      <c r="AH22" s="10">
        <f t="shared" si="14"/>
        <v>129.37506683773722</v>
      </c>
      <c r="AI22" s="10">
        <f t="shared" si="14"/>
        <v>180.54038009657339</v>
      </c>
      <c r="AJ22" s="10">
        <f t="shared" si="14"/>
        <v>265.00939203585261</v>
      </c>
      <c r="AK22" s="10">
        <f t="shared" si="14"/>
        <v>357.84497854521061</v>
      </c>
      <c r="AL22" s="10">
        <f t="shared" si="14"/>
        <v>335.09109719537304</v>
      </c>
      <c r="AM22" s="10">
        <f t="shared" si="14"/>
        <v>352.91187177535812</v>
      </c>
      <c r="AN22" s="10">
        <f t="shared" si="14"/>
        <v>397.54965996525311</v>
      </c>
      <c r="AO22" s="10">
        <f t="shared" si="14"/>
        <v>382.10519958467944</v>
      </c>
      <c r="AP22" s="10">
        <f t="shared" si="14"/>
        <v>373.7348978404915</v>
      </c>
      <c r="AQ22" s="10">
        <f t="shared" si="14"/>
        <v>226.54765571792879</v>
      </c>
      <c r="AR22" s="10">
        <f t="shared" si="14"/>
        <v>167.51974384282852</v>
      </c>
      <c r="AS22" s="10">
        <f t="shared" si="14"/>
        <v>129.56025729526789</v>
      </c>
      <c r="AT22" s="10">
        <f t="shared" si="14"/>
        <v>137.35463787011207</v>
      </c>
      <c r="AU22" s="10">
        <f t="shared" si="14"/>
        <v>191.67571569411487</v>
      </c>
      <c r="AV22" s="10">
        <f t="shared" si="14"/>
        <v>281.35459146016501</v>
      </c>
      <c r="AW22" s="10">
        <f t="shared" si="14"/>
        <v>379.91607380857749</v>
      </c>
      <c r="AX22" s="10">
        <f t="shared" si="14"/>
        <v>355.75878284565749</v>
      </c>
      <c r="AY22" s="10">
        <f t="shared" si="14"/>
        <v>374.67870380746649</v>
      </c>
      <c r="AZ22" s="10">
        <f t="shared" si="14"/>
        <v>422.06965309938516</v>
      </c>
      <c r="BA22" s="10">
        <f t="shared" si="14"/>
        <v>405.67261219710974</v>
      </c>
      <c r="BB22" s="10">
        <f t="shared" si="14"/>
        <v>396.78604855669482</v>
      </c>
      <c r="BC22" s="10">
        <f t="shared" ref="BC22:BK22" si="15">BC20*BC21</f>
        <v>240.52061940564226</v>
      </c>
      <c r="BD22" s="10">
        <f t="shared" si="15"/>
        <v>177.85199508715542</v>
      </c>
      <c r="BE22" s="10">
        <f t="shared" si="15"/>
        <v>137.55125046984142</v>
      </c>
      <c r="BF22" s="10">
        <f t="shared" si="15"/>
        <v>145.82637138338114</v>
      </c>
      <c r="BG22" s="10">
        <f t="shared" si="15"/>
        <v>203.49785442568955</v>
      </c>
      <c r="BH22" s="10">
        <f t="shared" si="15"/>
        <v>298.70792701945783</v>
      </c>
      <c r="BI22" s="10">
        <f t="shared" si="15"/>
        <v>403.34846593324176</v>
      </c>
      <c r="BJ22" s="10">
        <f t="shared" si="15"/>
        <v>377.70120612315492</v>
      </c>
      <c r="BK22" s="10">
        <f t="shared" si="15"/>
        <v>397.78806641053751</v>
      </c>
    </row>
    <row r="23" spans="2:63" x14ac:dyDescent="0.2"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</row>
    <row r="24" spans="2:63" x14ac:dyDescent="0.2">
      <c r="B24" t="s">
        <v>22</v>
      </c>
      <c r="C24" t="s">
        <v>21</v>
      </c>
      <c r="D24" s="10">
        <f>D22*D18</f>
        <v>151.35750686709119</v>
      </c>
      <c r="E24" s="10">
        <f t="shared" ref="E24:O24" si="16">E22*E18</f>
        <v>145.86362958076094</v>
      </c>
      <c r="F24" s="10">
        <f t="shared" si="16"/>
        <v>142.58002642098691</v>
      </c>
      <c r="G24" s="10">
        <f t="shared" si="16"/>
        <v>87.01674494794176</v>
      </c>
      <c r="H24" s="10">
        <f t="shared" si="16"/>
        <v>67.271293262389364</v>
      </c>
      <c r="I24" s="10">
        <f t="shared" si="16"/>
        <v>52.383030627050005</v>
      </c>
      <c r="J24" s="10">
        <f t="shared" si="16"/>
        <v>55.93268510779216</v>
      </c>
      <c r="K24" s="10">
        <f t="shared" si="16"/>
        <v>77.691901341413697</v>
      </c>
      <c r="L24" s="10">
        <f t="shared" si="16"/>
        <v>119.2274991706189</v>
      </c>
      <c r="M24" s="10">
        <f t="shared" si="16"/>
        <v>166.21260836006417</v>
      </c>
      <c r="N24" s="10">
        <f t="shared" si="16"/>
        <v>163.78253258963005</v>
      </c>
      <c r="O24" s="10">
        <f t="shared" si="16"/>
        <v>177.76193010222622</v>
      </c>
      <c r="P24" s="10">
        <f>P22*P18</f>
        <v>201.45180287127897</v>
      </c>
      <c r="Q24" s="10">
        <f>Q22*Q18</f>
        <v>192.33260202953474</v>
      </c>
      <c r="R24" s="10">
        <f t="shared" ref="R24:BB24" si="17">R22*R18</f>
        <v>188.95945022506996</v>
      </c>
      <c r="S24" s="10">
        <f t="shared" si="17"/>
        <v>113.96123557966568</v>
      </c>
      <c r="T24" s="10">
        <f t="shared" si="17"/>
        <v>84.268172768415027</v>
      </c>
      <c r="U24" s="10">
        <f t="shared" si="17"/>
        <v>65.173250001631544</v>
      </c>
      <c r="V24" s="10">
        <f t="shared" si="17"/>
        <v>69.094090577414619</v>
      </c>
      <c r="W24" s="10">
        <f t="shared" si="17"/>
        <v>96.419454537703103</v>
      </c>
      <c r="X24" s="10">
        <f t="shared" si="17"/>
        <v>141.53100272524682</v>
      </c>
      <c r="Y24" s="10">
        <f t="shared" si="17"/>
        <v>191.11080646849783</v>
      </c>
      <c r="Z24" s="10">
        <f t="shared" si="17"/>
        <v>178.95886114084644</v>
      </c>
      <c r="AA24" s="10">
        <f t="shared" si="17"/>
        <v>188.47622985095109</v>
      </c>
      <c r="AB24" s="10">
        <f t="shared" si="17"/>
        <v>212.31550163456512</v>
      </c>
      <c r="AC24" s="10">
        <f t="shared" si="17"/>
        <v>204.06722806425628</v>
      </c>
      <c r="AD24" s="10">
        <f t="shared" si="17"/>
        <v>199.59698197272331</v>
      </c>
      <c r="AE24" s="10">
        <f t="shared" si="17"/>
        <v>120.99011522759406</v>
      </c>
      <c r="AF24" s="10">
        <f t="shared" si="17"/>
        <v>89.465649274590362</v>
      </c>
      <c r="AG24" s="10">
        <f t="shared" si="17"/>
        <v>69.19299345383007</v>
      </c>
      <c r="AH24" s="10">
        <f t="shared" si="17"/>
        <v>73.355662896997003</v>
      </c>
      <c r="AI24" s="10">
        <f t="shared" si="17"/>
        <v>102.3663955147571</v>
      </c>
      <c r="AJ24" s="10">
        <f t="shared" si="17"/>
        <v>150.26032528432842</v>
      </c>
      <c r="AK24" s="10">
        <f t="shared" si="17"/>
        <v>202.89810283513441</v>
      </c>
      <c r="AL24" s="10">
        <f t="shared" si="17"/>
        <v>189.99665210977651</v>
      </c>
      <c r="AM24" s="10">
        <f t="shared" si="17"/>
        <v>200.10103129662804</v>
      </c>
      <c r="AN24" s="10">
        <f t="shared" si="17"/>
        <v>225.41065720029849</v>
      </c>
      <c r="AO24" s="10">
        <f t="shared" si="17"/>
        <v>216.65364816451321</v>
      </c>
      <c r="AP24" s="10">
        <f t="shared" si="17"/>
        <v>211.90768707555867</v>
      </c>
      <c r="AQ24" s="10">
        <f t="shared" si="17"/>
        <v>128.4525207920656</v>
      </c>
      <c r="AR24" s="10">
        <f t="shared" si="17"/>
        <v>94.983694758883757</v>
      </c>
      <c r="AS24" s="10">
        <f t="shared" si="17"/>
        <v>73.460665886416891</v>
      </c>
      <c r="AT24" s="10">
        <f t="shared" si="17"/>
        <v>77.880079672353531</v>
      </c>
      <c r="AU24" s="10">
        <f t="shared" si="17"/>
        <v>108.68013079856313</v>
      </c>
      <c r="AV24" s="10">
        <f t="shared" si="17"/>
        <v>159.52805335791354</v>
      </c>
      <c r="AW24" s="10">
        <f t="shared" si="17"/>
        <v>215.41241384946341</v>
      </c>
      <c r="AX24" s="10">
        <f t="shared" si="17"/>
        <v>201.71522987348777</v>
      </c>
      <c r="AY24" s="10">
        <f t="shared" si="17"/>
        <v>212.44282505883348</v>
      </c>
      <c r="AZ24" s="10">
        <f t="shared" si="17"/>
        <v>239.31349330735137</v>
      </c>
      <c r="BA24" s="10">
        <f t="shared" si="17"/>
        <v>230.01637111576122</v>
      </c>
      <c r="BB24" s="10">
        <f t="shared" si="17"/>
        <v>224.97768953164595</v>
      </c>
      <c r="BC24" s="10">
        <f t="shared" ref="BC24:BK24" si="18">BC22*BC18</f>
        <v>136.37519120299916</v>
      </c>
      <c r="BD24" s="10">
        <f t="shared" si="18"/>
        <v>100.84208121441711</v>
      </c>
      <c r="BE24" s="10">
        <f t="shared" si="18"/>
        <v>77.991559016400075</v>
      </c>
      <c r="BF24" s="10">
        <f t="shared" si="18"/>
        <v>82.683552574377103</v>
      </c>
      <c r="BG24" s="10">
        <f t="shared" si="18"/>
        <v>115.38328345936597</v>
      </c>
      <c r="BH24" s="10">
        <f t="shared" si="18"/>
        <v>169.36739462003257</v>
      </c>
      <c r="BI24" s="10">
        <f t="shared" si="18"/>
        <v>228.69858018414806</v>
      </c>
      <c r="BJ24" s="10">
        <f t="shared" si="18"/>
        <v>214.15658387182881</v>
      </c>
      <c r="BK24" s="10">
        <f t="shared" si="18"/>
        <v>225.54583365477475</v>
      </c>
    </row>
    <row r="25" spans="2:63" x14ac:dyDescent="0.2">
      <c r="B25" t="s">
        <v>23</v>
      </c>
      <c r="C25" t="s">
        <v>21</v>
      </c>
      <c r="D25" s="10">
        <f>D22-D24</f>
        <v>115.5869496886252</v>
      </c>
      <c r="E25" s="10">
        <f t="shared" ref="E25:Q25" si="19">E22-E24</f>
        <v>111.39144904491977</v>
      </c>
      <c r="F25" s="10">
        <f t="shared" si="19"/>
        <v>108.88386497405176</v>
      </c>
      <c r="G25" s="10">
        <f t="shared" si="19"/>
        <v>66.451941027264184</v>
      </c>
      <c r="H25" s="10">
        <f t="shared" si="19"/>
        <v>51.372962932300894</v>
      </c>
      <c r="I25" s="10">
        <f t="shared" si="19"/>
        <v>40.0032667751546</v>
      </c>
      <c r="J25" s="10">
        <f t="shared" si="19"/>
        <v>42.714025840694909</v>
      </c>
      <c r="K25" s="10">
        <f t="shared" si="19"/>
        <v>59.330852347146632</v>
      </c>
      <c r="L25" s="10">
        <f t="shared" si="19"/>
        <v>91.050277144405641</v>
      </c>
      <c r="M25" s="10">
        <f t="shared" si="19"/>
        <v>126.93132172823243</v>
      </c>
      <c r="N25" s="10">
        <f t="shared" si="19"/>
        <v>125.07554957902968</v>
      </c>
      <c r="O25" s="10">
        <f t="shared" si="19"/>
        <v>135.75117413450434</v>
      </c>
      <c r="P25" s="10">
        <f t="shared" si="19"/>
        <v>153.84238208688504</v>
      </c>
      <c r="Q25" s="10">
        <f t="shared" si="19"/>
        <v>146.87833629415971</v>
      </c>
      <c r="R25" s="10">
        <f t="shared" ref="R25:BB25" si="20">R22-R24</f>
        <v>144.3023667503621</v>
      </c>
      <c r="S25" s="10">
        <f t="shared" si="20"/>
        <v>87.028597894171511</v>
      </c>
      <c r="T25" s="10">
        <f t="shared" si="20"/>
        <v>64.35294322526228</v>
      </c>
      <c r="U25" s="10">
        <f t="shared" si="20"/>
        <v>49.77075352858283</v>
      </c>
      <c r="V25" s="10">
        <f t="shared" si="20"/>
        <v>52.764975696685255</v>
      </c>
      <c r="W25" s="10">
        <f t="shared" si="20"/>
        <v>73.632493500573986</v>
      </c>
      <c r="X25" s="10">
        <f t="shared" si="20"/>
        <v>108.08275869494162</v>
      </c>
      <c r="Y25" s="10">
        <f t="shared" si="20"/>
        <v>145.94528959587225</v>
      </c>
      <c r="Z25" s="10">
        <f t="shared" si="20"/>
        <v>136.66523258198683</v>
      </c>
      <c r="AA25" s="10">
        <f t="shared" si="20"/>
        <v>143.93334660575277</v>
      </c>
      <c r="AB25" s="10">
        <f t="shared" si="20"/>
        <v>162.1386458690771</v>
      </c>
      <c r="AC25" s="10">
        <f t="shared" si="20"/>
        <v>155.8396997386649</v>
      </c>
      <c r="AD25" s="10">
        <f t="shared" si="20"/>
        <v>152.42591392273232</v>
      </c>
      <c r="AE25" s="10">
        <f t="shared" si="20"/>
        <v>92.396331381919282</v>
      </c>
      <c r="AF25" s="10">
        <f t="shared" si="20"/>
        <v>68.322091950436743</v>
      </c>
      <c r="AG25" s="10">
        <f t="shared" si="20"/>
        <v>52.840504701073073</v>
      </c>
      <c r="AH25" s="10">
        <f t="shared" si="20"/>
        <v>56.019403940740219</v>
      </c>
      <c r="AI25" s="10">
        <f t="shared" si="20"/>
        <v>78.173984581816285</v>
      </c>
      <c r="AJ25" s="10">
        <f t="shared" si="20"/>
        <v>114.7490667515242</v>
      </c>
      <c r="AK25" s="10">
        <f t="shared" si="20"/>
        <v>154.9468757100762</v>
      </c>
      <c r="AL25" s="10">
        <f t="shared" si="20"/>
        <v>145.09444508559653</v>
      </c>
      <c r="AM25" s="10">
        <f t="shared" si="20"/>
        <v>152.81084047873009</v>
      </c>
      <c r="AN25" s="10">
        <f t="shared" si="20"/>
        <v>172.13900276495463</v>
      </c>
      <c r="AO25" s="10">
        <f t="shared" si="20"/>
        <v>165.45155142016623</v>
      </c>
      <c r="AP25" s="10">
        <f t="shared" si="20"/>
        <v>161.82721076493283</v>
      </c>
      <c r="AQ25" s="10">
        <f t="shared" si="20"/>
        <v>98.095134925863192</v>
      </c>
      <c r="AR25" s="10">
        <f t="shared" si="20"/>
        <v>72.536049083944761</v>
      </c>
      <c r="AS25" s="10">
        <f t="shared" si="20"/>
        <v>56.099591408850998</v>
      </c>
      <c r="AT25" s="10">
        <f t="shared" si="20"/>
        <v>59.47455819775854</v>
      </c>
      <c r="AU25" s="10">
        <f t="shared" si="20"/>
        <v>82.995584895551744</v>
      </c>
      <c r="AV25" s="10">
        <f t="shared" si="20"/>
        <v>121.82653810225148</v>
      </c>
      <c r="AW25" s="10">
        <f t="shared" si="20"/>
        <v>164.50365995911409</v>
      </c>
      <c r="AX25" s="10">
        <f t="shared" si="20"/>
        <v>154.04355297216972</v>
      </c>
      <c r="AY25" s="10">
        <f t="shared" si="20"/>
        <v>162.23587874863301</v>
      </c>
      <c r="AZ25" s="10">
        <f t="shared" si="20"/>
        <v>182.7561597920338</v>
      </c>
      <c r="BA25" s="10">
        <f t="shared" si="20"/>
        <v>175.65624108134853</v>
      </c>
      <c r="BB25" s="10">
        <f t="shared" si="20"/>
        <v>171.80835902504887</v>
      </c>
      <c r="BC25" s="10">
        <f t="shared" ref="BC25:BK25" si="21">BC22-BC24</f>
        <v>104.1454282026431</v>
      </c>
      <c r="BD25" s="10">
        <f t="shared" si="21"/>
        <v>77.009913872738309</v>
      </c>
      <c r="BE25" s="10">
        <f t="shared" si="21"/>
        <v>59.559691453441346</v>
      </c>
      <c r="BF25" s="10">
        <f t="shared" si="21"/>
        <v>63.142818809004041</v>
      </c>
      <c r="BG25" s="10">
        <f t="shared" si="21"/>
        <v>88.114570966323583</v>
      </c>
      <c r="BH25" s="10">
        <f t="shared" si="21"/>
        <v>129.34053239942526</v>
      </c>
      <c r="BI25" s="10">
        <f t="shared" si="21"/>
        <v>174.6498857490937</v>
      </c>
      <c r="BJ25" s="10">
        <f t="shared" si="21"/>
        <v>163.5446222513261</v>
      </c>
      <c r="BK25" s="10">
        <f t="shared" si="21"/>
        <v>172.24223275576276</v>
      </c>
    </row>
    <row r="26" spans="2:63" x14ac:dyDescent="0.2">
      <c r="H26" s="11"/>
    </row>
    <row r="27" spans="2:63" x14ac:dyDescent="0.2">
      <c r="B27" t="s">
        <v>24</v>
      </c>
      <c r="C27" t="s">
        <v>18</v>
      </c>
      <c r="D27" s="8">
        <f>D25*D17</f>
        <v>1118188.1512877601</v>
      </c>
      <c r="E27" s="8">
        <f t="shared" ref="E27:O27" si="22">E25*E17</f>
        <v>1165934.2971531751</v>
      </c>
      <c r="F27" s="8">
        <f t="shared" si="22"/>
        <v>1224616.8293631601</v>
      </c>
      <c r="G27" s="8">
        <f t="shared" si="22"/>
        <v>822807.93379958509</v>
      </c>
      <c r="H27" s="8">
        <f t="shared" si="22"/>
        <v>696617.37736200017</v>
      </c>
      <c r="I27" s="8">
        <f t="shared" si="22"/>
        <v>595168.60308075009</v>
      </c>
      <c r="J27" s="8">
        <f t="shared" si="22"/>
        <v>697349.18587518507</v>
      </c>
      <c r="K27" s="8">
        <f t="shared" si="22"/>
        <v>1087593.8543755449</v>
      </c>
      <c r="L27" s="8">
        <f t="shared" si="22"/>
        <v>1816817.2301394702</v>
      </c>
      <c r="M27" s="8">
        <f t="shared" si="22"/>
        <v>3105120.92343775</v>
      </c>
      <c r="N27" s="8">
        <f t="shared" si="22"/>
        <v>3524754.0626866356</v>
      </c>
      <c r="O27" s="8">
        <f t="shared" si="22"/>
        <v>3941263.8386470643</v>
      </c>
      <c r="P27" s="8">
        <f>P25*P17</f>
        <v>4504658.7898860807</v>
      </c>
      <c r="Q27" s="8">
        <f>Q25*Q17</f>
        <v>4317488.695366825</v>
      </c>
      <c r="R27" s="8">
        <f t="shared" ref="R27:BB27" si="23">R25*R17</f>
        <v>4258362.8428031858</v>
      </c>
      <c r="S27" s="8">
        <f t="shared" si="23"/>
        <v>2574654.0401011701</v>
      </c>
      <c r="T27" s="8">
        <f t="shared" si="23"/>
        <v>1903817.4723761594</v>
      </c>
      <c r="U27" s="8">
        <f t="shared" si="23"/>
        <v>1472417.9723895944</v>
      </c>
      <c r="V27" s="8">
        <f t="shared" si="23"/>
        <v>1560999.0410107365</v>
      </c>
      <c r="W27" s="8">
        <f t="shared" si="23"/>
        <v>2178343.687720981</v>
      </c>
      <c r="X27" s="8">
        <f t="shared" si="23"/>
        <v>3197520.333231153</v>
      </c>
      <c r="Y27" s="8">
        <f t="shared" si="23"/>
        <v>4317645.447404285</v>
      </c>
      <c r="Z27" s="8">
        <f t="shared" si="23"/>
        <v>4043104.2407054985</v>
      </c>
      <c r="AA27" s="8">
        <f t="shared" si="23"/>
        <v>4258124.1259845905</v>
      </c>
      <c r="AB27" s="8">
        <f t="shared" si="23"/>
        <v>4796709.6993907765</v>
      </c>
      <c r="AC27" s="8">
        <f t="shared" si="23"/>
        <v>4610361.6770686628</v>
      </c>
      <c r="AD27" s="8">
        <f t="shared" si="23"/>
        <v>4509368.2374901129</v>
      </c>
      <c r="AE27" s="8">
        <f t="shared" si="23"/>
        <v>2733453.0676027001</v>
      </c>
      <c r="AF27" s="8">
        <f t="shared" si="23"/>
        <v>2021240.7682617207</v>
      </c>
      <c r="AG27" s="8">
        <f t="shared" si="23"/>
        <v>1563233.4910765458</v>
      </c>
      <c r="AH27" s="8">
        <f t="shared" si="23"/>
        <v>1657278.0461828585</v>
      </c>
      <c r="AI27" s="8">
        <f t="shared" si="23"/>
        <v>2312699.1598684532</v>
      </c>
      <c r="AJ27" s="8">
        <f t="shared" si="23"/>
        <v>3394736.390777092</v>
      </c>
      <c r="AK27" s="8">
        <f t="shared" si="23"/>
        <v>4583948.3710068939</v>
      </c>
      <c r="AL27" s="8">
        <f t="shared" si="23"/>
        <v>4292474.0634122882</v>
      </c>
      <c r="AM27" s="8">
        <f t="shared" si="23"/>
        <v>4520755.9047227511</v>
      </c>
      <c r="AN27" s="8">
        <f t="shared" si="23"/>
        <v>5092560.2577984175</v>
      </c>
      <c r="AO27" s="8">
        <f t="shared" si="23"/>
        <v>4894718.6972141974</v>
      </c>
      <c r="AP27" s="8">
        <f t="shared" si="23"/>
        <v>4787496.2032697732</v>
      </c>
      <c r="AQ27" s="8">
        <f t="shared" si="23"/>
        <v>2902046.4716467368</v>
      </c>
      <c r="AR27" s="8">
        <f t="shared" si="23"/>
        <v>2145906.4760994217</v>
      </c>
      <c r="AS27" s="8">
        <f t="shared" si="23"/>
        <v>1659650.3122394478</v>
      </c>
      <c r="AT27" s="8">
        <f t="shared" si="23"/>
        <v>1759495.3297224888</v>
      </c>
      <c r="AU27" s="8">
        <f t="shared" si="23"/>
        <v>2455341.3835500027</v>
      </c>
      <c r="AV27" s="8">
        <f t="shared" si="23"/>
        <v>3604116.3032170078</v>
      </c>
      <c r="AW27" s="8">
        <f t="shared" si="23"/>
        <v>4866676.2762304312</v>
      </c>
      <c r="AX27" s="8">
        <f t="shared" si="23"/>
        <v>4557224.4711286686</v>
      </c>
      <c r="AY27" s="8">
        <f t="shared" si="23"/>
        <v>4799586.2368995594</v>
      </c>
      <c r="AZ27" s="8">
        <f t="shared" si="23"/>
        <v>5406658.2312875278</v>
      </c>
      <c r="BA27" s="8">
        <f t="shared" si="23"/>
        <v>5196614.2361506149</v>
      </c>
      <c r="BB27" s="8">
        <f t="shared" si="23"/>
        <v>5082778.4933970459</v>
      </c>
      <c r="BC27" s="8">
        <f t="shared" ref="BC27:BK27" si="24">BC25*BC17</f>
        <v>3081038.3479469935</v>
      </c>
      <c r="BD27" s="8">
        <f t="shared" si="24"/>
        <v>2278261.2920110901</v>
      </c>
      <c r="BE27" s="8">
        <f t="shared" si="24"/>
        <v>1762013.9119586088</v>
      </c>
      <c r="BF27" s="8">
        <f t="shared" si="24"/>
        <v>1868017.1516455757</v>
      </c>
      <c r="BG27" s="8">
        <f t="shared" si="24"/>
        <v>2606781.4674677169</v>
      </c>
      <c r="BH27" s="8">
        <f t="shared" si="24"/>
        <v>3826410.3105045967</v>
      </c>
      <c r="BI27" s="8">
        <f t="shared" si="24"/>
        <v>5166842.2200011881</v>
      </c>
      <c r="BJ27" s="8">
        <f t="shared" si="24"/>
        <v>4838304.1046832316</v>
      </c>
      <c r="BK27" s="8">
        <f t="shared" si="24"/>
        <v>5095614.2138464851</v>
      </c>
    </row>
    <row r="28" spans="2:63" x14ac:dyDescent="0.2">
      <c r="B28" t="s">
        <v>25</v>
      </c>
      <c r="C28" t="s">
        <v>18</v>
      </c>
      <c r="D28" s="43">
        <v>838416.37899999996</v>
      </c>
      <c r="E28" s="43">
        <v>884404.00800000003</v>
      </c>
      <c r="F28" s="43">
        <v>957779.47699999996</v>
      </c>
      <c r="G28" s="43">
        <v>952920.94200000004</v>
      </c>
      <c r="H28" s="43">
        <v>1172222.25</v>
      </c>
      <c r="I28" s="43">
        <v>882935.86699999997</v>
      </c>
      <c r="J28" s="43">
        <v>886484.08499999996</v>
      </c>
      <c r="K28" s="43">
        <v>1031687.93</v>
      </c>
      <c r="L28" s="43">
        <v>1155881.42</v>
      </c>
      <c r="M28" s="43">
        <v>1952631.59</v>
      </c>
      <c r="N28" s="43">
        <v>2810150.94</v>
      </c>
      <c r="O28" s="43">
        <v>3140642.14</v>
      </c>
      <c r="P28" s="43">
        <v>4423469.82</v>
      </c>
      <c r="Q28" s="43">
        <v>5152020.6900000004</v>
      </c>
      <c r="R28" s="43">
        <v>4363893.87</v>
      </c>
      <c r="S28" s="43">
        <v>2396351.11</v>
      </c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</row>
    <row r="29" spans="2:63" x14ac:dyDescent="0.2">
      <c r="B29" t="s">
        <v>26</v>
      </c>
      <c r="C29" t="s">
        <v>18</v>
      </c>
      <c r="D29" s="9">
        <f>D24*D17</f>
        <v>1464232.5214322403</v>
      </c>
      <c r="E29" s="9">
        <f t="shared" ref="E29:O29" si="25">E24*E17</f>
        <v>1526754.6108218248</v>
      </c>
      <c r="F29" s="9">
        <f t="shared" si="25"/>
        <v>1603597.5571568399</v>
      </c>
      <c r="G29" s="9">
        <f t="shared" si="25"/>
        <v>1077441.3359454148</v>
      </c>
      <c r="H29" s="9">
        <f t="shared" si="25"/>
        <v>912198.73663799977</v>
      </c>
      <c r="I29" s="9">
        <f t="shared" si="25"/>
        <v>779354.72966924997</v>
      </c>
      <c r="J29" s="9">
        <f t="shared" si="25"/>
        <v>913157.01706981484</v>
      </c>
      <c r="K29" s="9">
        <f t="shared" si="25"/>
        <v>1424170.2434894545</v>
      </c>
      <c r="L29" s="9">
        <f t="shared" si="25"/>
        <v>2379065.5184505293</v>
      </c>
      <c r="M29" s="9">
        <f t="shared" si="25"/>
        <v>4066059.0383122498</v>
      </c>
      <c r="N29" s="9">
        <f t="shared" si="25"/>
        <v>4615555.5509083644</v>
      </c>
      <c r="O29" s="9">
        <f t="shared" si="25"/>
        <v>5160962.1166579342</v>
      </c>
      <c r="P29" s="9">
        <f>P24*P17</f>
        <v>5898710.2398739196</v>
      </c>
      <c r="Q29" s="9">
        <f>Q24*Q17</f>
        <v>5653616.8366581732</v>
      </c>
      <c r="R29" s="9">
        <f t="shared" ref="R29:BB29" si="26">R24*R17</f>
        <v>5576193.3761418145</v>
      </c>
      <c r="S29" s="9">
        <f t="shared" si="26"/>
        <v>3371429.1933888295</v>
      </c>
      <c r="T29" s="9">
        <f t="shared" si="26"/>
        <v>2492989.6231807903</v>
      </c>
      <c r="U29" s="9">
        <f t="shared" si="26"/>
        <v>1928085.4280482675</v>
      </c>
      <c r="V29" s="9">
        <f t="shared" si="26"/>
        <v>2044079.5756422342</v>
      </c>
      <c r="W29" s="9">
        <f t="shared" si="26"/>
        <v>2852473.1430434086</v>
      </c>
      <c r="X29" s="9">
        <f t="shared" si="26"/>
        <v>4187053.184623702</v>
      </c>
      <c r="Y29" s="9">
        <f t="shared" si="26"/>
        <v>5653822.0985640399</v>
      </c>
      <c r="Z29" s="9">
        <f t="shared" si="26"/>
        <v>5294318.9479908012</v>
      </c>
      <c r="AA29" s="9">
        <f t="shared" si="26"/>
        <v>5575880.7839105371</v>
      </c>
      <c r="AB29" s="9">
        <f t="shared" si="26"/>
        <v>6281141.8003569748</v>
      </c>
      <c r="AC29" s="9">
        <f t="shared" si="26"/>
        <v>6037124.8750529578</v>
      </c>
      <c r="AD29" s="9">
        <f t="shared" si="26"/>
        <v>5904877.1146810465</v>
      </c>
      <c r="AE29" s="9">
        <f t="shared" si="26"/>
        <v>3579371.5688931425</v>
      </c>
      <c r="AF29" s="9">
        <f t="shared" si="26"/>
        <v>2646751.7681394811</v>
      </c>
      <c r="AG29" s="9">
        <f t="shared" si="26"/>
        <v>2047005.5183381089</v>
      </c>
      <c r="AH29" s="9">
        <f t="shared" si="26"/>
        <v>2170153.9311447595</v>
      </c>
      <c r="AI29" s="9">
        <f t="shared" si="26"/>
        <v>3028407.4449085742</v>
      </c>
      <c r="AJ29" s="9">
        <f t="shared" si="26"/>
        <v>4445301.4632115718</v>
      </c>
      <c r="AK29" s="9">
        <f t="shared" si="26"/>
        <v>6002537.4742746167</v>
      </c>
      <c r="AL29" s="9">
        <f t="shared" si="26"/>
        <v>5620860.9560156278</v>
      </c>
      <c r="AM29" s="9">
        <f t="shared" si="26"/>
        <v>5919788.9098794442</v>
      </c>
      <c r="AN29" s="9">
        <f t="shared" si="26"/>
        <v>6668548.88261363</v>
      </c>
      <c r="AO29" s="9">
        <f t="shared" si="26"/>
        <v>6409481.527298959</v>
      </c>
      <c r="AP29" s="9">
        <f t="shared" si="26"/>
        <v>6269077.0144433277</v>
      </c>
      <c r="AQ29" s="9">
        <f t="shared" si="26"/>
        <v>3800139.3751124688</v>
      </c>
      <c r="AR29" s="9">
        <f t="shared" si="26"/>
        <v>2809997.6257468169</v>
      </c>
      <c r="AS29" s="9">
        <f t="shared" si="26"/>
        <v>2173260.3395837573</v>
      </c>
      <c r="AT29" s="9">
        <f t="shared" si="26"/>
        <v>2304004.2770269071</v>
      </c>
      <c r="AU29" s="9">
        <f t="shared" si="26"/>
        <v>3215192.9895446915</v>
      </c>
      <c r="AV29" s="9">
        <f t="shared" si="26"/>
        <v>4719477.9305405142</v>
      </c>
      <c r="AW29" s="9">
        <f t="shared" si="26"/>
        <v>6372760.8513225252</v>
      </c>
      <c r="AX29" s="9">
        <f t="shared" si="26"/>
        <v>5967543.360577262</v>
      </c>
      <c r="AY29" s="9">
        <f t="shared" si="26"/>
        <v>6284908.5365405297</v>
      </c>
      <c r="AZ29" s="9">
        <f t="shared" si="26"/>
        <v>7079850.3860046826</v>
      </c>
      <c r="BA29" s="9">
        <f t="shared" si="26"/>
        <v>6804804.3230886795</v>
      </c>
      <c r="BB29" s="9">
        <f t="shared" si="26"/>
        <v>6655739.9671042142</v>
      </c>
      <c r="BC29" s="9">
        <f t="shared" ref="BC29:BK29" si="27">BC24*BC17</f>
        <v>4034523.6565495273</v>
      </c>
      <c r="BD29" s="9">
        <f t="shared" si="27"/>
        <v>2983312.1306473156</v>
      </c>
      <c r="BE29" s="9">
        <f t="shared" si="27"/>
        <v>2307302.2819411797</v>
      </c>
      <c r="BF29" s="9">
        <f t="shared" si="27"/>
        <v>2446110.2193603721</v>
      </c>
      <c r="BG29" s="9">
        <f t="shared" si="27"/>
        <v>3413499.0578618827</v>
      </c>
      <c r="BH29" s="9">
        <f t="shared" si="27"/>
        <v>5010565.0024390435</v>
      </c>
      <c r="BI29" s="9">
        <f t="shared" si="27"/>
        <v>6765818.7961678365</v>
      </c>
      <c r="BJ29" s="9">
        <f t="shared" si="27"/>
        <v>6335608.3772641839</v>
      </c>
      <c r="BK29" s="9">
        <f t="shared" si="27"/>
        <v>6672547.942842856</v>
      </c>
    </row>
    <row r="30" spans="2:63" ht="15" customHeight="1" x14ac:dyDescent="0.2">
      <c r="H30" s="11"/>
      <c r="J30" s="9">
        <f>SUM(J29:U29)</f>
        <v>43479994.182180144</v>
      </c>
      <c r="V30" s="9">
        <f>SUM(V29:AG29)</f>
        <v>52103900.37923643</v>
      </c>
    </row>
    <row r="31" spans="2:63" ht="15" customHeight="1" x14ac:dyDescent="0.2">
      <c r="H31" s="11"/>
      <c r="J31" s="9">
        <f>SUM(J27:U27)</f>
        <v>33204298.908084668</v>
      </c>
      <c r="V31" s="9">
        <f>SUM(V27:AG27)</f>
        <v>39790103.816947766</v>
      </c>
    </row>
    <row r="32" spans="2:63" x14ac:dyDescent="0.2">
      <c r="B32" t="s">
        <v>24</v>
      </c>
      <c r="C32" t="s">
        <v>40</v>
      </c>
      <c r="D32" s="8">
        <f>D27*$D$15</f>
        <v>670912.89077265607</v>
      </c>
      <c r="E32" s="8">
        <f t="shared" ref="E32:O32" si="28">E27*$D$15</f>
        <v>699560.578291905</v>
      </c>
      <c r="F32" s="8">
        <f t="shared" si="28"/>
        <v>734770.09761789604</v>
      </c>
      <c r="G32" s="8">
        <f t="shared" si="28"/>
        <v>493684.76027975103</v>
      </c>
      <c r="H32" s="8">
        <f t="shared" si="28"/>
        <v>417970.42641720007</v>
      </c>
      <c r="I32" s="8">
        <f t="shared" si="28"/>
        <v>357101.16184845002</v>
      </c>
      <c r="J32" s="8">
        <f t="shared" si="28"/>
        <v>418409.51152511104</v>
      </c>
      <c r="K32" s="8">
        <f t="shared" si="28"/>
        <v>652556.31262532691</v>
      </c>
      <c r="L32" s="8">
        <f t="shared" si="28"/>
        <v>1090090.3380836821</v>
      </c>
      <c r="M32" s="8">
        <f t="shared" si="28"/>
        <v>1863072.5540626498</v>
      </c>
      <c r="N32" s="8">
        <f t="shared" si="28"/>
        <v>2114852.4376119813</v>
      </c>
      <c r="O32" s="8">
        <f t="shared" si="28"/>
        <v>2364758.3031882383</v>
      </c>
      <c r="P32" s="8">
        <f>P27*$D$15</f>
        <v>2702795.2739316481</v>
      </c>
      <c r="Q32" s="8">
        <f>Q27*$D$15</f>
        <v>2590493.217220095</v>
      </c>
      <c r="R32" s="8">
        <f t="shared" ref="R32:BB32" si="29">R27*$D$15</f>
        <v>2555017.7056819112</v>
      </c>
      <c r="S32" s="8">
        <f t="shared" si="29"/>
        <v>1544792.4240607021</v>
      </c>
      <c r="T32" s="8">
        <f t="shared" si="29"/>
        <v>1142290.4834256957</v>
      </c>
      <c r="U32" s="8">
        <f t="shared" si="29"/>
        <v>883450.78343375667</v>
      </c>
      <c r="V32" s="8">
        <f t="shared" si="29"/>
        <v>936599.42460644187</v>
      </c>
      <c r="W32" s="8">
        <f t="shared" si="29"/>
        <v>1307006.2126325886</v>
      </c>
      <c r="X32" s="8">
        <f t="shared" si="29"/>
        <v>1918512.1999386917</v>
      </c>
      <c r="Y32" s="8">
        <f t="shared" si="29"/>
        <v>2590587.2684425707</v>
      </c>
      <c r="Z32" s="8">
        <f t="shared" si="29"/>
        <v>2425862.5444232989</v>
      </c>
      <c r="AA32" s="8">
        <f t="shared" si="29"/>
        <v>2554874.4755907543</v>
      </c>
      <c r="AB32" s="8">
        <f t="shared" si="29"/>
        <v>2878025.819634466</v>
      </c>
      <c r="AC32" s="8">
        <f t="shared" si="29"/>
        <v>2766217.0062411977</v>
      </c>
      <c r="AD32" s="8">
        <f t="shared" si="29"/>
        <v>2705620.9424940678</v>
      </c>
      <c r="AE32" s="8">
        <f t="shared" si="29"/>
        <v>1640071.84056162</v>
      </c>
      <c r="AF32" s="8">
        <f t="shared" si="29"/>
        <v>1212744.4609570324</v>
      </c>
      <c r="AG32" s="8">
        <f t="shared" si="29"/>
        <v>937940.09464592743</v>
      </c>
      <c r="AH32" s="8">
        <f t="shared" si="29"/>
        <v>994366.82770971511</v>
      </c>
      <c r="AI32" s="8">
        <f t="shared" si="29"/>
        <v>1387619.4959210719</v>
      </c>
      <c r="AJ32" s="8">
        <f t="shared" si="29"/>
        <v>2036841.834466255</v>
      </c>
      <c r="AK32" s="8">
        <f t="shared" si="29"/>
        <v>2750369.0226041363</v>
      </c>
      <c r="AL32" s="8">
        <f t="shared" si="29"/>
        <v>2575484.4380473727</v>
      </c>
      <c r="AM32" s="8">
        <f t="shared" si="29"/>
        <v>2712453.5428336505</v>
      </c>
      <c r="AN32" s="8">
        <f t="shared" si="29"/>
        <v>3055536.1546790502</v>
      </c>
      <c r="AO32" s="8">
        <f t="shared" si="29"/>
        <v>2936831.2183285183</v>
      </c>
      <c r="AP32" s="8">
        <f t="shared" si="29"/>
        <v>2872497.7219618638</v>
      </c>
      <c r="AQ32" s="8">
        <f t="shared" si="29"/>
        <v>1741227.882988042</v>
      </c>
      <c r="AR32" s="8">
        <f t="shared" si="29"/>
        <v>1287543.885659653</v>
      </c>
      <c r="AS32" s="8">
        <f t="shared" si="29"/>
        <v>995790.18734366866</v>
      </c>
      <c r="AT32" s="8">
        <f t="shared" si="29"/>
        <v>1055697.1978334931</v>
      </c>
      <c r="AU32" s="8">
        <f t="shared" si="29"/>
        <v>1473204.8301300015</v>
      </c>
      <c r="AV32" s="8">
        <f t="shared" si="29"/>
        <v>2162469.7819302045</v>
      </c>
      <c r="AW32" s="8">
        <f t="shared" si="29"/>
        <v>2920005.7657382586</v>
      </c>
      <c r="AX32" s="8">
        <f t="shared" si="29"/>
        <v>2734334.682677201</v>
      </c>
      <c r="AY32" s="8">
        <f t="shared" si="29"/>
        <v>2879751.7421397357</v>
      </c>
      <c r="AZ32" s="8">
        <f t="shared" si="29"/>
        <v>3243994.9387725168</v>
      </c>
      <c r="BA32" s="8">
        <f t="shared" si="29"/>
        <v>3117968.5416903687</v>
      </c>
      <c r="BB32" s="8">
        <f t="shared" si="29"/>
        <v>3049667.0960382274</v>
      </c>
      <c r="BC32" s="8">
        <f t="shared" ref="BC32:BK32" si="30">BC27*$D$15</f>
        <v>1848623.008768196</v>
      </c>
      <c r="BD32" s="8">
        <f t="shared" si="30"/>
        <v>1366956.7752066541</v>
      </c>
      <c r="BE32" s="8">
        <f t="shared" si="30"/>
        <v>1057208.3471751653</v>
      </c>
      <c r="BF32" s="8">
        <f t="shared" si="30"/>
        <v>1120810.2909873454</v>
      </c>
      <c r="BG32" s="8">
        <f t="shared" si="30"/>
        <v>1564068.8804806301</v>
      </c>
      <c r="BH32" s="8">
        <f t="shared" si="30"/>
        <v>2295846.1863027578</v>
      </c>
      <c r="BI32" s="8">
        <f t="shared" si="30"/>
        <v>3100105.3320007129</v>
      </c>
      <c r="BJ32" s="8">
        <f t="shared" si="30"/>
        <v>2902982.4628099389</v>
      </c>
      <c r="BK32" s="8">
        <f t="shared" si="30"/>
        <v>3057368.528307891</v>
      </c>
    </row>
    <row r="33" spans="2:63" x14ac:dyDescent="0.2">
      <c r="B33" t="s">
        <v>25</v>
      </c>
      <c r="C33" t="s">
        <v>40</v>
      </c>
      <c r="D33" s="8">
        <f>D28*$D$15</f>
        <v>503049.82739999995</v>
      </c>
      <c r="E33" s="8">
        <f t="shared" ref="E33:O33" si="31">E28*$D$15</f>
        <v>530642.40480000002</v>
      </c>
      <c r="F33" s="8">
        <f t="shared" si="31"/>
        <v>574667.6862</v>
      </c>
      <c r="G33" s="8">
        <f t="shared" si="31"/>
        <v>571752.56519999995</v>
      </c>
      <c r="H33" s="8">
        <f t="shared" si="31"/>
        <v>703333.35</v>
      </c>
      <c r="I33" s="8">
        <f t="shared" si="31"/>
        <v>529761.52019999991</v>
      </c>
      <c r="J33" s="8">
        <f t="shared" si="31"/>
        <v>531890.451</v>
      </c>
      <c r="K33" s="8">
        <f t="shared" si="31"/>
        <v>619012.75800000003</v>
      </c>
      <c r="L33" s="8">
        <f t="shared" si="31"/>
        <v>693528.85199999996</v>
      </c>
      <c r="M33" s="8">
        <f t="shared" si="31"/>
        <v>1171578.9539999999</v>
      </c>
      <c r="N33" s="8">
        <f t="shared" si="31"/>
        <v>1686090.564</v>
      </c>
      <c r="O33" s="8">
        <f t="shared" si="31"/>
        <v>1884385.284</v>
      </c>
      <c r="P33" s="8">
        <f>P28*$D$15</f>
        <v>2654081.892</v>
      </c>
      <c r="Q33" s="8">
        <f>Q28*$D$15</f>
        <v>3091212.4140000003</v>
      </c>
      <c r="R33" s="8">
        <f t="shared" ref="R33:BB33" si="32">R28*$D$15</f>
        <v>2618336.3220000002</v>
      </c>
      <c r="S33" s="8">
        <f t="shared" si="32"/>
        <v>1437810.666</v>
      </c>
      <c r="T33" s="8">
        <f t="shared" si="32"/>
        <v>0</v>
      </c>
      <c r="U33" s="8">
        <f t="shared" si="32"/>
        <v>0</v>
      </c>
      <c r="V33" s="8">
        <f t="shared" si="32"/>
        <v>0</v>
      </c>
      <c r="W33" s="8">
        <f t="shared" si="32"/>
        <v>0</v>
      </c>
      <c r="X33" s="8">
        <f t="shared" si="32"/>
        <v>0</v>
      </c>
      <c r="Y33" s="8">
        <f t="shared" si="32"/>
        <v>0</v>
      </c>
      <c r="Z33" s="8">
        <f t="shared" si="32"/>
        <v>0</v>
      </c>
      <c r="AA33" s="8">
        <f t="shared" si="32"/>
        <v>0</v>
      </c>
      <c r="AB33" s="8">
        <f t="shared" si="32"/>
        <v>0</v>
      </c>
      <c r="AC33" s="8">
        <f t="shared" si="32"/>
        <v>0</v>
      </c>
      <c r="AD33" s="8">
        <f t="shared" si="32"/>
        <v>0</v>
      </c>
      <c r="AE33" s="8">
        <f t="shared" si="32"/>
        <v>0</v>
      </c>
      <c r="AF33" s="8">
        <f t="shared" si="32"/>
        <v>0</v>
      </c>
      <c r="AG33" s="8">
        <f t="shared" si="32"/>
        <v>0</v>
      </c>
      <c r="AH33" s="8">
        <f t="shared" si="32"/>
        <v>0</v>
      </c>
      <c r="AI33" s="8">
        <f t="shared" si="32"/>
        <v>0</v>
      </c>
      <c r="AJ33" s="8">
        <f t="shared" si="32"/>
        <v>0</v>
      </c>
      <c r="AK33" s="8">
        <f t="shared" si="32"/>
        <v>0</v>
      </c>
      <c r="AL33" s="8">
        <f t="shared" si="32"/>
        <v>0</v>
      </c>
      <c r="AM33" s="8">
        <f t="shared" si="32"/>
        <v>0</v>
      </c>
      <c r="AN33" s="8">
        <f t="shared" si="32"/>
        <v>0</v>
      </c>
      <c r="AO33" s="8">
        <f t="shared" si="32"/>
        <v>0</v>
      </c>
      <c r="AP33" s="8">
        <f t="shared" si="32"/>
        <v>0</v>
      </c>
      <c r="AQ33" s="8">
        <f t="shared" si="32"/>
        <v>0</v>
      </c>
      <c r="AR33" s="8">
        <f t="shared" si="32"/>
        <v>0</v>
      </c>
      <c r="AS33" s="8">
        <f t="shared" si="32"/>
        <v>0</v>
      </c>
      <c r="AT33" s="8">
        <f t="shared" si="32"/>
        <v>0</v>
      </c>
      <c r="AU33" s="8">
        <f t="shared" si="32"/>
        <v>0</v>
      </c>
      <c r="AV33" s="8">
        <f t="shared" si="32"/>
        <v>0</v>
      </c>
      <c r="AW33" s="8">
        <f t="shared" si="32"/>
        <v>0</v>
      </c>
      <c r="AX33" s="8">
        <f t="shared" si="32"/>
        <v>0</v>
      </c>
      <c r="AY33" s="8">
        <f t="shared" si="32"/>
        <v>0</v>
      </c>
      <c r="AZ33" s="8">
        <f t="shared" si="32"/>
        <v>0</v>
      </c>
      <c r="BA33" s="8">
        <f t="shared" si="32"/>
        <v>0</v>
      </c>
      <c r="BB33" s="8">
        <f t="shared" si="32"/>
        <v>0</v>
      </c>
      <c r="BC33" s="8">
        <f t="shared" ref="BC33:BK33" si="33">BC28*$D$15</f>
        <v>0</v>
      </c>
      <c r="BD33" s="8">
        <f t="shared" si="33"/>
        <v>0</v>
      </c>
      <c r="BE33" s="8">
        <f t="shared" si="33"/>
        <v>0</v>
      </c>
      <c r="BF33" s="8">
        <f t="shared" si="33"/>
        <v>0</v>
      </c>
      <c r="BG33" s="8">
        <f t="shared" si="33"/>
        <v>0</v>
      </c>
      <c r="BH33" s="8">
        <f t="shared" si="33"/>
        <v>0</v>
      </c>
      <c r="BI33" s="8">
        <f t="shared" si="33"/>
        <v>0</v>
      </c>
      <c r="BJ33" s="8">
        <f t="shared" si="33"/>
        <v>0</v>
      </c>
      <c r="BK33" s="8">
        <f t="shared" si="33"/>
        <v>0</v>
      </c>
    </row>
    <row r="34" spans="2:63" x14ac:dyDescent="0.2">
      <c r="B34" t="s">
        <v>28</v>
      </c>
      <c r="C34" t="s">
        <v>40</v>
      </c>
      <c r="D34" s="9">
        <f>D32-D33</f>
        <v>167863.06337265612</v>
      </c>
      <c r="E34" s="9">
        <f t="shared" ref="E34:Q34" si="34">E32-E33</f>
        <v>168918.17349190498</v>
      </c>
      <c r="F34" s="9">
        <f t="shared" si="34"/>
        <v>160102.41141789604</v>
      </c>
      <c r="G34" s="9">
        <f t="shared" si="34"/>
        <v>-78067.80492024892</v>
      </c>
      <c r="H34" s="9">
        <f t="shared" si="34"/>
        <v>-285362.92358279991</v>
      </c>
      <c r="I34" s="9">
        <f t="shared" si="34"/>
        <v>-172660.35835154989</v>
      </c>
      <c r="J34" s="9">
        <f t="shared" si="34"/>
        <v>-113480.93947488896</v>
      </c>
      <c r="K34" s="9">
        <f t="shared" si="34"/>
        <v>33543.554625326884</v>
      </c>
      <c r="L34" s="9">
        <f t="shared" si="34"/>
        <v>396561.48608368216</v>
      </c>
      <c r="M34" s="9">
        <f t="shared" si="34"/>
        <v>691493.60006264993</v>
      </c>
      <c r="N34" s="9">
        <f t="shared" si="34"/>
        <v>428761.87361198128</v>
      </c>
      <c r="O34" s="9">
        <f t="shared" si="34"/>
        <v>480373.01918823831</v>
      </c>
      <c r="P34" s="9">
        <f t="shared" si="34"/>
        <v>48713.381931648124</v>
      </c>
      <c r="Q34" s="9">
        <f t="shared" si="34"/>
        <v>-500719.19677990535</v>
      </c>
      <c r="R34" s="9">
        <f t="shared" ref="R34:BB34" si="35">R32-R33</f>
        <v>-63318.616318088956</v>
      </c>
      <c r="S34" s="9">
        <f t="shared" si="35"/>
        <v>106981.75806070212</v>
      </c>
      <c r="T34" s="9">
        <f t="shared" si="35"/>
        <v>1142290.4834256957</v>
      </c>
      <c r="U34" s="9">
        <f t="shared" si="35"/>
        <v>883450.78343375667</v>
      </c>
      <c r="V34" s="9">
        <f t="shared" si="35"/>
        <v>936599.42460644187</v>
      </c>
      <c r="W34" s="9">
        <f t="shared" si="35"/>
        <v>1307006.2126325886</v>
      </c>
      <c r="X34" s="9">
        <f t="shared" si="35"/>
        <v>1918512.1999386917</v>
      </c>
      <c r="Y34" s="9">
        <f t="shared" si="35"/>
        <v>2590587.2684425707</v>
      </c>
      <c r="Z34" s="9">
        <f t="shared" si="35"/>
        <v>2425862.5444232989</v>
      </c>
      <c r="AA34" s="9">
        <f t="shared" si="35"/>
        <v>2554874.4755907543</v>
      </c>
      <c r="AB34" s="9">
        <f t="shared" si="35"/>
        <v>2878025.819634466</v>
      </c>
      <c r="AC34" s="9">
        <f t="shared" si="35"/>
        <v>2766217.0062411977</v>
      </c>
      <c r="AD34" s="9">
        <f t="shared" si="35"/>
        <v>2705620.9424940678</v>
      </c>
      <c r="AE34" s="9">
        <f t="shared" si="35"/>
        <v>1640071.84056162</v>
      </c>
      <c r="AF34" s="9">
        <f t="shared" si="35"/>
        <v>1212744.4609570324</v>
      </c>
      <c r="AG34" s="9">
        <f t="shared" si="35"/>
        <v>937940.09464592743</v>
      </c>
      <c r="AH34" s="9">
        <f t="shared" si="35"/>
        <v>994366.82770971511</v>
      </c>
      <c r="AI34" s="9">
        <f t="shared" si="35"/>
        <v>1387619.4959210719</v>
      </c>
      <c r="AJ34" s="9">
        <f t="shared" si="35"/>
        <v>2036841.834466255</v>
      </c>
      <c r="AK34" s="9">
        <f t="shared" si="35"/>
        <v>2750369.0226041363</v>
      </c>
      <c r="AL34" s="9">
        <f t="shared" si="35"/>
        <v>2575484.4380473727</v>
      </c>
      <c r="AM34" s="9">
        <f t="shared" si="35"/>
        <v>2712453.5428336505</v>
      </c>
      <c r="AN34" s="9">
        <f t="shared" si="35"/>
        <v>3055536.1546790502</v>
      </c>
      <c r="AO34" s="9">
        <f t="shared" si="35"/>
        <v>2936831.2183285183</v>
      </c>
      <c r="AP34" s="9">
        <f t="shared" si="35"/>
        <v>2872497.7219618638</v>
      </c>
      <c r="AQ34" s="9">
        <f t="shared" si="35"/>
        <v>1741227.882988042</v>
      </c>
      <c r="AR34" s="9">
        <f t="shared" si="35"/>
        <v>1287543.885659653</v>
      </c>
      <c r="AS34" s="9">
        <f t="shared" si="35"/>
        <v>995790.18734366866</v>
      </c>
      <c r="AT34" s="9">
        <f t="shared" si="35"/>
        <v>1055697.1978334931</v>
      </c>
      <c r="AU34" s="9">
        <f t="shared" si="35"/>
        <v>1473204.8301300015</v>
      </c>
      <c r="AV34" s="9">
        <f t="shared" si="35"/>
        <v>2162469.7819302045</v>
      </c>
      <c r="AW34" s="9">
        <f t="shared" si="35"/>
        <v>2920005.7657382586</v>
      </c>
      <c r="AX34" s="9">
        <f t="shared" si="35"/>
        <v>2734334.682677201</v>
      </c>
      <c r="AY34" s="9">
        <f t="shared" si="35"/>
        <v>2879751.7421397357</v>
      </c>
      <c r="AZ34" s="9">
        <f t="shared" si="35"/>
        <v>3243994.9387725168</v>
      </c>
      <c r="BA34" s="9">
        <f t="shared" si="35"/>
        <v>3117968.5416903687</v>
      </c>
      <c r="BB34" s="9">
        <f t="shared" si="35"/>
        <v>3049667.0960382274</v>
      </c>
      <c r="BC34" s="9">
        <f t="shared" ref="BC34:BK34" si="36">BC32-BC33</f>
        <v>1848623.008768196</v>
      </c>
      <c r="BD34" s="9">
        <f t="shared" si="36"/>
        <v>1366956.7752066541</v>
      </c>
      <c r="BE34" s="9">
        <f t="shared" si="36"/>
        <v>1057208.3471751653</v>
      </c>
      <c r="BF34" s="9">
        <f t="shared" si="36"/>
        <v>1120810.2909873454</v>
      </c>
      <c r="BG34" s="9">
        <f t="shared" si="36"/>
        <v>1564068.8804806301</v>
      </c>
      <c r="BH34" s="9">
        <f t="shared" si="36"/>
        <v>2295846.1863027578</v>
      </c>
      <c r="BI34" s="9">
        <f t="shared" si="36"/>
        <v>3100105.3320007129</v>
      </c>
      <c r="BJ34" s="9">
        <f t="shared" si="36"/>
        <v>2902982.4628099389</v>
      </c>
      <c r="BK34" s="9">
        <f t="shared" si="36"/>
        <v>3057368.528307891</v>
      </c>
    </row>
    <row r="35" spans="2:63" x14ac:dyDescent="0.2">
      <c r="B35" t="s">
        <v>28</v>
      </c>
      <c r="C35" t="s">
        <v>29</v>
      </c>
      <c r="D35" s="12">
        <f t="shared" ref="D35:N35" si="37">IF(D33=0,0,D34/D33)</f>
        <v>0.33369072849155329</v>
      </c>
      <c r="E35" s="12">
        <f t="shared" si="37"/>
        <v>0.31832769481656958</v>
      </c>
      <c r="F35" s="12">
        <f t="shared" si="37"/>
        <v>0.27859998963327137</v>
      </c>
      <c r="G35" s="12">
        <f t="shared" si="37"/>
        <v>-0.13654124121496627</v>
      </c>
      <c r="H35" s="12">
        <f t="shared" si="37"/>
        <v>-0.40572926562177086</v>
      </c>
      <c r="I35" s="12">
        <f t="shared" si="37"/>
        <v>-0.32592091302963216</v>
      </c>
      <c r="J35" s="12">
        <f t="shared" si="37"/>
        <v>-0.21335397028003603</v>
      </c>
      <c r="K35" s="12">
        <f t="shared" si="37"/>
        <v>5.4188793674793505E-2</v>
      </c>
      <c r="L35" s="12">
        <f t="shared" si="37"/>
        <v>0.57180243466450942</v>
      </c>
      <c r="M35" s="12">
        <f t="shared" si="37"/>
        <v>0.59022364451132836</v>
      </c>
      <c r="N35" s="12">
        <f t="shared" si="37"/>
        <v>0.25429350164608433</v>
      </c>
      <c r="O35" s="12">
        <f>IF(O33=0,0,O34/O33)</f>
        <v>0.25492293071220901</v>
      </c>
      <c r="P35" s="12">
        <f>IF(P33=0,0,P34/P33)</f>
        <v>1.8354136727461657E-2</v>
      </c>
      <c r="Q35" s="12">
        <f>IF(Q33=0,0,Q34/Q33)</f>
        <v>-0.16198149131135875</v>
      </c>
      <c r="R35" s="12">
        <f t="shared" ref="R35:BB35" si="38">IF(R33=0,0,R34/R33)</f>
        <v>-2.4182766662199994E-2</v>
      </c>
      <c r="S35" s="12">
        <f t="shared" si="38"/>
        <v>7.4406012273038821E-2</v>
      </c>
      <c r="T35" s="12">
        <f t="shared" si="38"/>
        <v>0</v>
      </c>
      <c r="U35" s="12">
        <f t="shared" si="38"/>
        <v>0</v>
      </c>
      <c r="V35" s="12">
        <f t="shared" si="38"/>
        <v>0</v>
      </c>
      <c r="W35" s="12">
        <f t="shared" si="38"/>
        <v>0</v>
      </c>
      <c r="X35" s="12">
        <f t="shared" si="38"/>
        <v>0</v>
      </c>
      <c r="Y35" s="12">
        <f t="shared" si="38"/>
        <v>0</v>
      </c>
      <c r="Z35" s="12">
        <f t="shared" si="38"/>
        <v>0</v>
      </c>
      <c r="AA35" s="12">
        <f t="shared" si="38"/>
        <v>0</v>
      </c>
      <c r="AB35" s="12">
        <f t="shared" si="38"/>
        <v>0</v>
      </c>
      <c r="AC35" s="12">
        <f t="shared" si="38"/>
        <v>0</v>
      </c>
      <c r="AD35" s="12">
        <f t="shared" si="38"/>
        <v>0</v>
      </c>
      <c r="AE35" s="12">
        <f t="shared" si="38"/>
        <v>0</v>
      </c>
      <c r="AF35" s="12">
        <f t="shared" si="38"/>
        <v>0</v>
      </c>
      <c r="AG35" s="12">
        <f t="shared" si="38"/>
        <v>0</v>
      </c>
      <c r="AH35" s="12">
        <f t="shared" si="38"/>
        <v>0</v>
      </c>
      <c r="AI35" s="12">
        <f t="shared" si="38"/>
        <v>0</v>
      </c>
      <c r="AJ35" s="12">
        <f t="shared" si="38"/>
        <v>0</v>
      </c>
      <c r="AK35" s="12">
        <f t="shared" si="38"/>
        <v>0</v>
      </c>
      <c r="AL35" s="12">
        <f t="shared" si="38"/>
        <v>0</v>
      </c>
      <c r="AM35" s="12">
        <f t="shared" si="38"/>
        <v>0</v>
      </c>
      <c r="AN35" s="12">
        <f t="shared" si="38"/>
        <v>0</v>
      </c>
      <c r="AO35" s="12">
        <f t="shared" si="38"/>
        <v>0</v>
      </c>
      <c r="AP35" s="12">
        <f t="shared" si="38"/>
        <v>0</v>
      </c>
      <c r="AQ35" s="12">
        <f t="shared" si="38"/>
        <v>0</v>
      </c>
      <c r="AR35" s="12">
        <f t="shared" si="38"/>
        <v>0</v>
      </c>
      <c r="AS35" s="12">
        <f t="shared" si="38"/>
        <v>0</v>
      </c>
      <c r="AT35" s="12">
        <f t="shared" si="38"/>
        <v>0</v>
      </c>
      <c r="AU35" s="12">
        <f t="shared" si="38"/>
        <v>0</v>
      </c>
      <c r="AV35" s="12">
        <f t="shared" si="38"/>
        <v>0</v>
      </c>
      <c r="AW35" s="12">
        <f t="shared" si="38"/>
        <v>0</v>
      </c>
      <c r="AX35" s="12">
        <f t="shared" si="38"/>
        <v>0</v>
      </c>
      <c r="AY35" s="12">
        <f t="shared" si="38"/>
        <v>0</v>
      </c>
      <c r="AZ35" s="12">
        <f t="shared" si="38"/>
        <v>0</v>
      </c>
      <c r="BA35" s="12">
        <f t="shared" si="38"/>
        <v>0</v>
      </c>
      <c r="BB35" s="12">
        <f t="shared" si="38"/>
        <v>0</v>
      </c>
      <c r="BC35" s="12">
        <f t="shared" ref="BC35:BK35" si="39">IF(BC33=0,0,BC34/BC33)</f>
        <v>0</v>
      </c>
      <c r="BD35" s="12">
        <f t="shared" si="39"/>
        <v>0</v>
      </c>
      <c r="BE35" s="12">
        <f t="shared" si="39"/>
        <v>0</v>
      </c>
      <c r="BF35" s="12">
        <f t="shared" si="39"/>
        <v>0</v>
      </c>
      <c r="BG35" s="12">
        <f t="shared" si="39"/>
        <v>0</v>
      </c>
      <c r="BH35" s="12">
        <f t="shared" si="39"/>
        <v>0</v>
      </c>
      <c r="BI35" s="12">
        <f t="shared" si="39"/>
        <v>0</v>
      </c>
      <c r="BJ35" s="12">
        <f t="shared" si="39"/>
        <v>0</v>
      </c>
      <c r="BK35" s="12">
        <f t="shared" si="39"/>
        <v>0</v>
      </c>
    </row>
    <row r="37" spans="2:63" x14ac:dyDescent="0.2">
      <c r="B37" t="s">
        <v>43</v>
      </c>
      <c r="C37" t="s">
        <v>40</v>
      </c>
      <c r="D37" s="9">
        <f>D29*D$10</f>
        <v>98891.754384639615</v>
      </c>
      <c r="E37" s="9">
        <f t="shared" ref="E37:O37" si="40">E29*E$10</f>
        <v>103114.38912128747</v>
      </c>
      <c r="F37" s="9">
        <f t="shared" si="40"/>
        <v>108304.22998598925</v>
      </c>
      <c r="G37" s="9">
        <f t="shared" si="40"/>
        <v>72768.54078746312</v>
      </c>
      <c r="H37" s="9">
        <f t="shared" si="40"/>
        <v>61608.338903267686</v>
      </c>
      <c r="I37" s="9">
        <f t="shared" si="40"/>
        <v>52636.282405181701</v>
      </c>
      <c r="J37" s="9">
        <f t="shared" si="40"/>
        <v>61673.059520866023</v>
      </c>
      <c r="K37" s="9">
        <f t="shared" si="40"/>
        <v>96186.016810574612</v>
      </c>
      <c r="L37" s="9">
        <f t="shared" si="40"/>
        <v>160678.0067181171</v>
      </c>
      <c r="M37" s="9">
        <f t="shared" si="40"/>
        <v>274614.6570606865</v>
      </c>
      <c r="N37" s="9">
        <f t="shared" si="40"/>
        <v>311726.70952740649</v>
      </c>
      <c r="O37" s="9">
        <f t="shared" si="40"/>
        <v>348562.53399544826</v>
      </c>
      <c r="P37" s="9">
        <f>P29*P$10</f>
        <v>448393.82957558165</v>
      </c>
      <c r="Q37" s="9">
        <f>Q29*Q$10</f>
        <v>429762.91447676346</v>
      </c>
      <c r="R37" s="9">
        <f t="shared" ref="R37:BB37" si="41">R29*R$10</f>
        <v>423877.52588363498</v>
      </c>
      <c r="S37" s="9">
        <f t="shared" si="41"/>
        <v>256281.11666641955</v>
      </c>
      <c r="T37" s="9">
        <f t="shared" si="41"/>
        <v>189506.03077158675</v>
      </c>
      <c r="U37" s="9">
        <f t="shared" si="41"/>
        <v>146564.51557619081</v>
      </c>
      <c r="V37" s="9">
        <f t="shared" si="41"/>
        <v>155381.87698791624</v>
      </c>
      <c r="W37" s="9">
        <f t="shared" si="41"/>
        <v>216832.37595309789</v>
      </c>
      <c r="X37" s="9">
        <f t="shared" si="41"/>
        <v>318281.24043099053</v>
      </c>
      <c r="Y37" s="9">
        <f t="shared" si="41"/>
        <v>429778.51757783041</v>
      </c>
      <c r="Z37" s="9">
        <f t="shared" si="41"/>
        <v>402450.6801566339</v>
      </c>
      <c r="AA37" s="9">
        <f t="shared" si="41"/>
        <v>423853.76400655031</v>
      </c>
      <c r="AB37" s="9">
        <f t="shared" si="41"/>
        <v>574290.69241783896</v>
      </c>
      <c r="AC37" s="9">
        <f t="shared" si="41"/>
        <v>551979.99582019937</v>
      </c>
      <c r="AD37" s="9">
        <f t="shared" si="41"/>
        <v>539888.45891676936</v>
      </c>
      <c r="AE37" s="9">
        <f t="shared" si="41"/>
        <v>327265.30335671519</v>
      </c>
      <c r="AF37" s="9">
        <f t="shared" si="41"/>
        <v>241994.99930037817</v>
      </c>
      <c r="AG37" s="9">
        <f t="shared" si="41"/>
        <v>187159.63655568461</v>
      </c>
      <c r="AH37" s="9">
        <f t="shared" si="41"/>
        <v>198419.21156748739</v>
      </c>
      <c r="AI37" s="9">
        <f t="shared" si="41"/>
        <v>276890.13617890951</v>
      </c>
      <c r="AJ37" s="9">
        <f t="shared" si="41"/>
        <v>406438.08664990152</v>
      </c>
      <c r="AK37" s="9">
        <f t="shared" si="41"/>
        <v>548817.63729156414</v>
      </c>
      <c r="AL37" s="9">
        <f t="shared" si="41"/>
        <v>513920.59485604271</v>
      </c>
      <c r="AM37" s="9">
        <f t="shared" si="41"/>
        <v>541251.85835303017</v>
      </c>
      <c r="AN37" s="9">
        <f t="shared" si="41"/>
        <v>647269.62068361579</v>
      </c>
      <c r="AO37" s="9">
        <f t="shared" si="41"/>
        <v>622123.75585487776</v>
      </c>
      <c r="AP37" s="9">
        <f t="shared" si="41"/>
        <v>608495.667139014</v>
      </c>
      <c r="AQ37" s="9">
        <f t="shared" si="41"/>
        <v>368853.07660965592</v>
      </c>
      <c r="AR37" s="9">
        <f t="shared" si="41"/>
        <v>272746.90931352123</v>
      </c>
      <c r="AS37" s="9">
        <f t="shared" si="41"/>
        <v>210943.25323409747</v>
      </c>
      <c r="AT37" s="9">
        <f t="shared" si="41"/>
        <v>223633.65714133283</v>
      </c>
      <c r="AU37" s="9">
        <f t="shared" si="41"/>
        <v>312076.40273779636</v>
      </c>
      <c r="AV37" s="9">
        <f t="shared" si="41"/>
        <v>458086.87072687171</v>
      </c>
      <c r="AW37" s="9">
        <f t="shared" si="41"/>
        <v>618559.53544817411</v>
      </c>
      <c r="AX37" s="9">
        <f t="shared" si="41"/>
        <v>579227.89431514032</v>
      </c>
      <c r="AY37" s="9">
        <f t="shared" si="41"/>
        <v>610032.32278675435</v>
      </c>
      <c r="AZ37" s="9">
        <f t="shared" si="41"/>
        <v>733046.72864206193</v>
      </c>
      <c r="BA37" s="9">
        <f t="shared" si="41"/>
        <v>704568.49737251177</v>
      </c>
      <c r="BB37" s="9">
        <f t="shared" si="41"/>
        <v>689134.39459435805</v>
      </c>
      <c r="BC37" s="9">
        <f t="shared" ref="BC37:BK37" si="42">BC29*BC$10</f>
        <v>417734.02075119567</v>
      </c>
      <c r="BD37" s="9">
        <f t="shared" si="42"/>
        <v>308891.72491727112</v>
      </c>
      <c r="BE37" s="9">
        <f t="shared" si="42"/>
        <v>238897.75878721901</v>
      </c>
      <c r="BF37" s="9">
        <f t="shared" si="42"/>
        <v>253269.91340729882</v>
      </c>
      <c r="BG37" s="9">
        <f t="shared" si="42"/>
        <v>353433.21979442157</v>
      </c>
      <c r="BH37" s="9">
        <f t="shared" si="42"/>
        <v>518793.20655518671</v>
      </c>
      <c r="BI37" s="9">
        <f t="shared" si="42"/>
        <v>700531.94131333241</v>
      </c>
      <c r="BJ37" s="9">
        <f t="shared" si="42"/>
        <v>655988.01410994679</v>
      </c>
      <c r="BK37" s="9">
        <f t="shared" si="42"/>
        <v>690874.69007498887</v>
      </c>
    </row>
    <row r="38" spans="2:63" x14ac:dyDescent="0.2">
      <c r="D38" s="11"/>
    </row>
    <row r="39" spans="2:63" x14ac:dyDescent="0.2">
      <c r="B39" s="25" t="s">
        <v>57</v>
      </c>
      <c r="D39" s="11"/>
    </row>
    <row r="40" spans="2:63" x14ac:dyDescent="0.2">
      <c r="B40" t="s">
        <v>56</v>
      </c>
      <c r="C40" t="s">
        <v>7</v>
      </c>
      <c r="D40" s="9">
        <f>D17-(E17-D17)</f>
        <v>8881</v>
      </c>
      <c r="E40" s="34">
        <f>D40</f>
        <v>8881</v>
      </c>
      <c r="F40" s="9">
        <f t="shared" ref="F40:BB41" si="43">E40</f>
        <v>8881</v>
      </c>
      <c r="G40" s="9">
        <f t="shared" si="43"/>
        <v>8881</v>
      </c>
      <c r="H40" s="9">
        <f t="shared" si="43"/>
        <v>8881</v>
      </c>
      <c r="I40" s="9">
        <f t="shared" si="43"/>
        <v>8881</v>
      </c>
      <c r="J40" s="9">
        <f t="shared" si="43"/>
        <v>8881</v>
      </c>
      <c r="K40" s="9">
        <f t="shared" si="43"/>
        <v>8881</v>
      </c>
      <c r="L40" s="9">
        <f t="shared" si="43"/>
        <v>8881</v>
      </c>
      <c r="M40" s="9">
        <f t="shared" si="43"/>
        <v>8881</v>
      </c>
      <c r="N40" s="9">
        <f t="shared" si="43"/>
        <v>8881</v>
      </c>
      <c r="O40" s="9">
        <f t="shared" si="43"/>
        <v>8881</v>
      </c>
      <c r="P40" s="9">
        <f t="shared" si="43"/>
        <v>8881</v>
      </c>
      <c r="Q40" s="9">
        <f t="shared" si="43"/>
        <v>8881</v>
      </c>
      <c r="R40" s="9">
        <f t="shared" si="43"/>
        <v>8881</v>
      </c>
      <c r="S40" s="9">
        <f t="shared" si="43"/>
        <v>8881</v>
      </c>
      <c r="T40" s="9">
        <f t="shared" si="43"/>
        <v>8881</v>
      </c>
      <c r="U40" s="9">
        <f t="shared" si="43"/>
        <v>8881</v>
      </c>
      <c r="V40" s="9">
        <f t="shared" si="43"/>
        <v>8881</v>
      </c>
      <c r="W40" s="9">
        <f t="shared" si="43"/>
        <v>8881</v>
      </c>
      <c r="X40" s="9">
        <f t="shared" si="43"/>
        <v>8881</v>
      </c>
      <c r="Y40" s="9">
        <f t="shared" si="43"/>
        <v>8881</v>
      </c>
      <c r="Z40" s="9">
        <f t="shared" si="43"/>
        <v>8881</v>
      </c>
      <c r="AA40" s="9">
        <f t="shared" si="43"/>
        <v>8881</v>
      </c>
      <c r="AB40" s="9">
        <f t="shared" si="43"/>
        <v>8881</v>
      </c>
      <c r="AC40" s="9">
        <f t="shared" si="43"/>
        <v>8881</v>
      </c>
      <c r="AD40" s="9">
        <f t="shared" si="43"/>
        <v>8881</v>
      </c>
      <c r="AE40" s="9">
        <f t="shared" si="43"/>
        <v>8881</v>
      </c>
      <c r="AF40" s="9">
        <f t="shared" si="43"/>
        <v>8881</v>
      </c>
      <c r="AG40" s="9">
        <f t="shared" si="43"/>
        <v>8881</v>
      </c>
      <c r="AH40" s="9">
        <f t="shared" si="43"/>
        <v>8881</v>
      </c>
      <c r="AI40" s="9">
        <f t="shared" si="43"/>
        <v>8881</v>
      </c>
      <c r="AJ40" s="9">
        <f t="shared" si="43"/>
        <v>8881</v>
      </c>
      <c r="AK40" s="9">
        <f t="shared" si="43"/>
        <v>8881</v>
      </c>
      <c r="AL40" s="9">
        <f t="shared" si="43"/>
        <v>8881</v>
      </c>
      <c r="AM40" s="9">
        <f t="shared" si="43"/>
        <v>8881</v>
      </c>
      <c r="AN40" s="9">
        <f t="shared" si="43"/>
        <v>8881</v>
      </c>
      <c r="AO40" s="9">
        <f t="shared" si="43"/>
        <v>8881</v>
      </c>
      <c r="AP40" s="9">
        <f t="shared" si="43"/>
        <v>8881</v>
      </c>
      <c r="AQ40" s="9">
        <f t="shared" si="43"/>
        <v>8881</v>
      </c>
      <c r="AR40" s="9">
        <f t="shared" si="43"/>
        <v>8881</v>
      </c>
      <c r="AS40" s="9">
        <f t="shared" si="43"/>
        <v>8881</v>
      </c>
      <c r="AT40" s="9">
        <f t="shared" si="43"/>
        <v>8881</v>
      </c>
      <c r="AU40" s="9">
        <f t="shared" si="43"/>
        <v>8881</v>
      </c>
      <c r="AV40" s="9">
        <f t="shared" si="43"/>
        <v>8881</v>
      </c>
      <c r="AW40" s="9">
        <f t="shared" si="43"/>
        <v>8881</v>
      </c>
      <c r="AX40" s="9">
        <f t="shared" si="43"/>
        <v>8881</v>
      </c>
      <c r="AY40" s="9">
        <f t="shared" si="43"/>
        <v>8881</v>
      </c>
      <c r="AZ40" s="9">
        <f t="shared" si="43"/>
        <v>8881</v>
      </c>
      <c r="BA40" s="9">
        <f t="shared" si="43"/>
        <v>8881</v>
      </c>
      <c r="BB40" s="9">
        <f t="shared" si="43"/>
        <v>8881</v>
      </c>
      <c r="BC40" s="9">
        <f t="shared" ref="BC40:BK40" si="44">BB40</f>
        <v>8881</v>
      </c>
      <c r="BD40" s="9">
        <f t="shared" si="44"/>
        <v>8881</v>
      </c>
      <c r="BE40" s="9">
        <f t="shared" si="44"/>
        <v>8881</v>
      </c>
      <c r="BF40" s="9">
        <f t="shared" si="44"/>
        <v>8881</v>
      </c>
      <c r="BG40" s="9">
        <f t="shared" si="44"/>
        <v>8881</v>
      </c>
      <c r="BH40" s="9">
        <f t="shared" si="44"/>
        <v>8881</v>
      </c>
      <c r="BI40" s="9">
        <f t="shared" si="44"/>
        <v>8881</v>
      </c>
      <c r="BJ40" s="9">
        <f t="shared" si="44"/>
        <v>8881</v>
      </c>
      <c r="BK40" s="9">
        <f t="shared" si="44"/>
        <v>8881</v>
      </c>
    </row>
    <row r="41" spans="2:63" x14ac:dyDescent="0.2">
      <c r="B41" t="s">
        <v>8</v>
      </c>
      <c r="C41" t="s">
        <v>14</v>
      </c>
      <c r="D41" s="11">
        <f>D20-(E20-D20)</f>
        <v>1.5379556107493515</v>
      </c>
      <c r="E41" s="35">
        <f>D41</f>
        <v>1.5379556107493515</v>
      </c>
      <c r="F41" s="11">
        <f t="shared" si="43"/>
        <v>1.5379556107493515</v>
      </c>
      <c r="G41" s="11">
        <f t="shared" si="43"/>
        <v>1.5379556107493515</v>
      </c>
      <c r="H41" s="11">
        <f t="shared" si="43"/>
        <v>1.5379556107493515</v>
      </c>
      <c r="I41" s="11">
        <f t="shared" si="43"/>
        <v>1.5379556107493515</v>
      </c>
      <c r="J41" s="11">
        <f t="shared" si="43"/>
        <v>1.5379556107493515</v>
      </c>
      <c r="K41" s="11">
        <f t="shared" si="43"/>
        <v>1.5379556107493515</v>
      </c>
      <c r="L41" s="11">
        <f t="shared" si="43"/>
        <v>1.5379556107493515</v>
      </c>
      <c r="M41" s="11">
        <f t="shared" si="43"/>
        <v>1.5379556107493515</v>
      </c>
      <c r="N41" s="11">
        <f t="shared" si="43"/>
        <v>1.5379556107493515</v>
      </c>
      <c r="O41" s="11">
        <f t="shared" si="43"/>
        <v>1.5379556107493515</v>
      </c>
      <c r="P41" s="11">
        <f t="shared" si="43"/>
        <v>1.5379556107493515</v>
      </c>
      <c r="Q41" s="11">
        <f t="shared" si="43"/>
        <v>1.5379556107493515</v>
      </c>
      <c r="R41" s="11">
        <f t="shared" si="43"/>
        <v>1.5379556107493515</v>
      </c>
      <c r="S41" s="11">
        <f t="shared" si="43"/>
        <v>1.5379556107493515</v>
      </c>
      <c r="T41" s="11">
        <f t="shared" si="43"/>
        <v>1.5379556107493515</v>
      </c>
      <c r="U41" s="11">
        <f t="shared" si="43"/>
        <v>1.5379556107493515</v>
      </c>
      <c r="V41" s="11">
        <f t="shared" si="43"/>
        <v>1.5379556107493515</v>
      </c>
      <c r="W41" s="11">
        <f t="shared" si="43"/>
        <v>1.5379556107493515</v>
      </c>
      <c r="X41" s="11">
        <f t="shared" si="43"/>
        <v>1.5379556107493515</v>
      </c>
      <c r="Y41" s="11">
        <f t="shared" si="43"/>
        <v>1.5379556107493515</v>
      </c>
      <c r="Z41" s="11">
        <f t="shared" si="43"/>
        <v>1.5379556107493515</v>
      </c>
      <c r="AA41" s="11">
        <f t="shared" si="43"/>
        <v>1.5379556107493515</v>
      </c>
      <c r="AB41" s="11">
        <f t="shared" si="43"/>
        <v>1.5379556107493515</v>
      </c>
      <c r="AC41" s="11">
        <f t="shared" si="43"/>
        <v>1.5379556107493515</v>
      </c>
      <c r="AD41" s="11">
        <f t="shared" si="43"/>
        <v>1.5379556107493515</v>
      </c>
      <c r="AE41" s="11">
        <f t="shared" si="43"/>
        <v>1.5379556107493515</v>
      </c>
      <c r="AF41" s="11">
        <f t="shared" si="43"/>
        <v>1.5379556107493515</v>
      </c>
      <c r="AG41" s="11">
        <f t="shared" si="43"/>
        <v>1.5379556107493515</v>
      </c>
      <c r="AH41" s="11">
        <f t="shared" si="43"/>
        <v>1.5379556107493515</v>
      </c>
      <c r="AI41" s="11">
        <f t="shared" si="43"/>
        <v>1.5379556107493515</v>
      </c>
      <c r="AJ41" s="11">
        <f t="shared" si="43"/>
        <v>1.5379556107493515</v>
      </c>
      <c r="AK41" s="11">
        <f t="shared" si="43"/>
        <v>1.5379556107493515</v>
      </c>
      <c r="AL41" s="11">
        <f t="shared" si="43"/>
        <v>1.5379556107493515</v>
      </c>
      <c r="AM41" s="11">
        <f t="shared" si="43"/>
        <v>1.5379556107493515</v>
      </c>
      <c r="AN41" s="11">
        <f t="shared" si="43"/>
        <v>1.5379556107493515</v>
      </c>
      <c r="AO41" s="11">
        <f t="shared" si="43"/>
        <v>1.5379556107493515</v>
      </c>
      <c r="AP41" s="11">
        <f t="shared" si="43"/>
        <v>1.5379556107493515</v>
      </c>
      <c r="AQ41" s="11">
        <f t="shared" si="43"/>
        <v>1.5379556107493515</v>
      </c>
      <c r="AR41" s="11">
        <f t="shared" si="43"/>
        <v>1.5379556107493515</v>
      </c>
      <c r="AS41" s="11">
        <f t="shared" si="43"/>
        <v>1.5379556107493515</v>
      </c>
      <c r="AT41" s="11">
        <f t="shared" si="43"/>
        <v>1.5379556107493515</v>
      </c>
      <c r="AU41" s="11">
        <f t="shared" si="43"/>
        <v>1.5379556107493515</v>
      </c>
      <c r="AV41" s="11">
        <f t="shared" si="43"/>
        <v>1.5379556107493515</v>
      </c>
      <c r="AW41" s="11">
        <f t="shared" si="43"/>
        <v>1.5379556107493515</v>
      </c>
      <c r="AX41" s="11">
        <f t="shared" si="43"/>
        <v>1.5379556107493515</v>
      </c>
      <c r="AY41" s="11">
        <f t="shared" si="43"/>
        <v>1.5379556107493515</v>
      </c>
      <c r="AZ41" s="11">
        <f t="shared" si="43"/>
        <v>1.5379556107493515</v>
      </c>
      <c r="BA41" s="11">
        <f t="shared" si="43"/>
        <v>1.5379556107493515</v>
      </c>
      <c r="BB41" s="11">
        <f t="shared" si="43"/>
        <v>1.5379556107493515</v>
      </c>
      <c r="BC41" s="11">
        <f t="shared" ref="BC41:BK41" si="45">BB41</f>
        <v>1.5379556107493515</v>
      </c>
      <c r="BD41" s="11">
        <f t="shared" si="45"/>
        <v>1.5379556107493515</v>
      </c>
      <c r="BE41" s="11">
        <f t="shared" si="45"/>
        <v>1.5379556107493515</v>
      </c>
      <c r="BF41" s="11">
        <f t="shared" si="45"/>
        <v>1.5379556107493515</v>
      </c>
      <c r="BG41" s="11">
        <f t="shared" si="45"/>
        <v>1.5379556107493515</v>
      </c>
      <c r="BH41" s="11">
        <f t="shared" si="45"/>
        <v>1.5379556107493515</v>
      </c>
      <c r="BI41" s="11">
        <f t="shared" si="45"/>
        <v>1.5379556107493515</v>
      </c>
      <c r="BJ41" s="11">
        <f t="shared" si="45"/>
        <v>1.5379556107493515</v>
      </c>
      <c r="BK41" s="11">
        <f t="shared" si="45"/>
        <v>1.5379556107493515</v>
      </c>
    </row>
    <row r="42" spans="2:63" x14ac:dyDescent="0.2">
      <c r="B42" t="s">
        <v>20</v>
      </c>
      <c r="C42" t="s">
        <v>21</v>
      </c>
      <c r="D42" s="11">
        <f>D41*D21</f>
        <v>264.89747439546829</v>
      </c>
      <c r="E42" s="11">
        <f t="shared" ref="E42:BB42" si="46">E41*E21</f>
        <v>253.33973798068692</v>
      </c>
      <c r="F42" s="11">
        <f t="shared" si="46"/>
        <v>246.55735373728228</v>
      </c>
      <c r="G42" s="11">
        <f t="shared" si="46"/>
        <v>148.71261778140854</v>
      </c>
      <c r="H42" s="11">
        <f t="shared" si="46"/>
        <v>109.41785192676261</v>
      </c>
      <c r="I42" s="11">
        <f t="shared" si="46"/>
        <v>84.203069688526995</v>
      </c>
      <c r="J42" s="11">
        <f t="shared" si="46"/>
        <v>88.82462629882879</v>
      </c>
      <c r="K42" s="11">
        <f t="shared" si="46"/>
        <v>123.33635020404424</v>
      </c>
      <c r="L42" s="11">
        <f t="shared" si="46"/>
        <v>180.14074068707154</v>
      </c>
      <c r="M42" s="11">
        <f t="shared" si="46"/>
        <v>242.0357642416792</v>
      </c>
      <c r="N42" s="11">
        <f t="shared" si="46"/>
        <v>225.51812098223115</v>
      </c>
      <c r="O42" s="11">
        <f t="shared" si="46"/>
        <v>236.32994892579907</v>
      </c>
      <c r="P42" s="11">
        <f t="shared" si="46"/>
        <v>264.89747439546829</v>
      </c>
      <c r="Q42" s="11">
        <f t="shared" si="46"/>
        <v>253.33973798068692</v>
      </c>
      <c r="R42" s="11">
        <f t="shared" si="46"/>
        <v>246.55735373728228</v>
      </c>
      <c r="S42" s="11">
        <f t="shared" si="46"/>
        <v>148.71261778140854</v>
      </c>
      <c r="T42" s="11">
        <f t="shared" si="46"/>
        <v>109.41785192676261</v>
      </c>
      <c r="U42" s="11">
        <f t="shared" si="46"/>
        <v>84.203069688526995</v>
      </c>
      <c r="V42" s="11">
        <f t="shared" si="46"/>
        <v>88.82462629882879</v>
      </c>
      <c r="W42" s="11">
        <f t="shared" si="46"/>
        <v>123.33635020404424</v>
      </c>
      <c r="X42" s="11">
        <f t="shared" si="46"/>
        <v>180.14074068707154</v>
      </c>
      <c r="Y42" s="11">
        <f t="shared" si="46"/>
        <v>242.0357642416792</v>
      </c>
      <c r="Z42" s="11">
        <f t="shared" si="46"/>
        <v>225.51812098223115</v>
      </c>
      <c r="AA42" s="11">
        <f t="shared" si="46"/>
        <v>236.32994892579907</v>
      </c>
      <c r="AB42" s="11">
        <f t="shared" si="46"/>
        <v>264.89747439546829</v>
      </c>
      <c r="AC42" s="11">
        <f t="shared" si="46"/>
        <v>253.33973798068692</v>
      </c>
      <c r="AD42" s="11">
        <f t="shared" si="46"/>
        <v>246.55735373728228</v>
      </c>
      <c r="AE42" s="11">
        <f t="shared" si="46"/>
        <v>148.71261778140854</v>
      </c>
      <c r="AF42" s="11">
        <f t="shared" si="46"/>
        <v>109.41785192676261</v>
      </c>
      <c r="AG42" s="11">
        <f t="shared" si="46"/>
        <v>84.203069688526995</v>
      </c>
      <c r="AH42" s="11">
        <f t="shared" si="46"/>
        <v>88.82462629882879</v>
      </c>
      <c r="AI42" s="11">
        <f t="shared" si="46"/>
        <v>123.33635020404424</v>
      </c>
      <c r="AJ42" s="11">
        <f t="shared" si="46"/>
        <v>180.14074068707154</v>
      </c>
      <c r="AK42" s="11">
        <f t="shared" si="46"/>
        <v>242.0357642416792</v>
      </c>
      <c r="AL42" s="11">
        <f t="shared" si="46"/>
        <v>225.51812098223115</v>
      </c>
      <c r="AM42" s="11">
        <f t="shared" si="46"/>
        <v>236.32994892579907</v>
      </c>
      <c r="AN42" s="11">
        <f t="shared" si="46"/>
        <v>264.89747439546829</v>
      </c>
      <c r="AO42" s="11">
        <f t="shared" si="46"/>
        <v>253.33973798068692</v>
      </c>
      <c r="AP42" s="11">
        <f t="shared" si="46"/>
        <v>246.55735373728228</v>
      </c>
      <c r="AQ42" s="11">
        <f t="shared" si="46"/>
        <v>148.71261778140854</v>
      </c>
      <c r="AR42" s="11">
        <f t="shared" si="46"/>
        <v>109.41785192676261</v>
      </c>
      <c r="AS42" s="11">
        <f t="shared" si="46"/>
        <v>84.203069688526995</v>
      </c>
      <c r="AT42" s="11">
        <f t="shared" si="46"/>
        <v>88.82462629882879</v>
      </c>
      <c r="AU42" s="11">
        <f t="shared" si="46"/>
        <v>123.33635020404424</v>
      </c>
      <c r="AV42" s="11">
        <f t="shared" si="46"/>
        <v>180.14074068707154</v>
      </c>
      <c r="AW42" s="11">
        <f t="shared" si="46"/>
        <v>242.0357642416792</v>
      </c>
      <c r="AX42" s="11">
        <f t="shared" si="46"/>
        <v>225.51812098223115</v>
      </c>
      <c r="AY42" s="11">
        <f t="shared" si="46"/>
        <v>236.32994892579907</v>
      </c>
      <c r="AZ42" s="11">
        <f t="shared" si="46"/>
        <v>264.89747439546829</v>
      </c>
      <c r="BA42" s="11">
        <f t="shared" si="46"/>
        <v>253.33973798068692</v>
      </c>
      <c r="BB42" s="11">
        <f t="shared" si="46"/>
        <v>246.55735373728228</v>
      </c>
      <c r="BC42" s="11">
        <f t="shared" ref="BC42:BK42" si="47">BC41*BC21</f>
        <v>148.71261778140854</v>
      </c>
      <c r="BD42" s="11">
        <f t="shared" si="47"/>
        <v>109.41785192676261</v>
      </c>
      <c r="BE42" s="11">
        <f t="shared" si="47"/>
        <v>84.203069688526995</v>
      </c>
      <c r="BF42" s="11">
        <f t="shared" si="47"/>
        <v>88.82462629882879</v>
      </c>
      <c r="BG42" s="11">
        <f t="shared" si="47"/>
        <v>123.33635020404424</v>
      </c>
      <c r="BH42" s="11">
        <f t="shared" si="47"/>
        <v>180.14074068707154</v>
      </c>
      <c r="BI42" s="11">
        <f t="shared" si="47"/>
        <v>242.0357642416792</v>
      </c>
      <c r="BJ42" s="11">
        <f t="shared" si="47"/>
        <v>225.51812098223115</v>
      </c>
      <c r="BK42" s="11">
        <f t="shared" si="47"/>
        <v>236.32994892579907</v>
      </c>
    </row>
    <row r="43" spans="2:63" x14ac:dyDescent="0.2">
      <c r="D43" s="11"/>
    </row>
    <row r="44" spans="2:63" x14ac:dyDescent="0.2">
      <c r="B44" t="s">
        <v>22</v>
      </c>
      <c r="C44" t="s">
        <v>21</v>
      </c>
      <c r="D44" s="10">
        <f>D42*D18</f>
        <v>150.19686798223051</v>
      </c>
      <c r="E44" s="10">
        <f t="shared" ref="E44:BB44" si="48">E42*E18</f>
        <v>143.64363143504946</v>
      </c>
      <c r="F44" s="10">
        <f t="shared" si="48"/>
        <v>139.79801956903904</v>
      </c>
      <c r="G44" s="10">
        <f t="shared" si="48"/>
        <v>84.320054282058635</v>
      </c>
      <c r="H44" s="10">
        <f t="shared" si="48"/>
        <v>62.039922042474394</v>
      </c>
      <c r="I44" s="10">
        <f t="shared" si="48"/>
        <v>47.743140513394799</v>
      </c>
      <c r="J44" s="10">
        <f t="shared" si="48"/>
        <v>50.363563111435916</v>
      </c>
      <c r="K44" s="10">
        <f t="shared" si="48"/>
        <v>69.931710565693081</v>
      </c>
      <c r="L44" s="10">
        <f t="shared" si="48"/>
        <v>102.13979996956955</v>
      </c>
      <c r="M44" s="10">
        <f t="shared" si="48"/>
        <v>137.23427832503211</v>
      </c>
      <c r="N44" s="10">
        <f t="shared" si="48"/>
        <v>127.86877459692505</v>
      </c>
      <c r="O44" s="10">
        <f t="shared" si="48"/>
        <v>133.99908104092808</v>
      </c>
      <c r="P44" s="10">
        <f t="shared" si="48"/>
        <v>150.19686798223051</v>
      </c>
      <c r="Q44" s="10">
        <f t="shared" si="48"/>
        <v>143.64363143504946</v>
      </c>
      <c r="R44" s="10">
        <f t="shared" si="48"/>
        <v>139.79801956903904</v>
      </c>
      <c r="S44" s="10">
        <f t="shared" si="48"/>
        <v>84.320054282058635</v>
      </c>
      <c r="T44" s="10">
        <f t="shared" si="48"/>
        <v>62.039922042474394</v>
      </c>
      <c r="U44" s="10">
        <f t="shared" si="48"/>
        <v>47.743140513394799</v>
      </c>
      <c r="V44" s="10">
        <f t="shared" si="48"/>
        <v>50.363563111435916</v>
      </c>
      <c r="W44" s="10">
        <f t="shared" si="48"/>
        <v>69.931710565693081</v>
      </c>
      <c r="X44" s="10">
        <f t="shared" si="48"/>
        <v>102.13979996956955</v>
      </c>
      <c r="Y44" s="10">
        <f t="shared" si="48"/>
        <v>137.23427832503211</v>
      </c>
      <c r="Z44" s="10">
        <f t="shared" si="48"/>
        <v>127.86877459692505</v>
      </c>
      <c r="AA44" s="10">
        <f t="shared" si="48"/>
        <v>133.99908104092808</v>
      </c>
      <c r="AB44" s="10">
        <f t="shared" si="48"/>
        <v>150.19686798223051</v>
      </c>
      <c r="AC44" s="10">
        <f t="shared" si="48"/>
        <v>143.64363143504946</v>
      </c>
      <c r="AD44" s="10">
        <f t="shared" si="48"/>
        <v>139.79801956903904</v>
      </c>
      <c r="AE44" s="10">
        <f t="shared" si="48"/>
        <v>84.320054282058635</v>
      </c>
      <c r="AF44" s="10">
        <f t="shared" si="48"/>
        <v>62.039922042474394</v>
      </c>
      <c r="AG44" s="10">
        <f t="shared" si="48"/>
        <v>47.743140513394799</v>
      </c>
      <c r="AH44" s="10">
        <f t="shared" si="48"/>
        <v>50.363563111435916</v>
      </c>
      <c r="AI44" s="10">
        <f t="shared" si="48"/>
        <v>69.931710565693081</v>
      </c>
      <c r="AJ44" s="10">
        <f t="shared" si="48"/>
        <v>102.13979996956955</v>
      </c>
      <c r="AK44" s="10">
        <f t="shared" si="48"/>
        <v>137.23427832503211</v>
      </c>
      <c r="AL44" s="10">
        <f t="shared" si="48"/>
        <v>127.86877459692505</v>
      </c>
      <c r="AM44" s="10">
        <f t="shared" si="48"/>
        <v>133.99908104092808</v>
      </c>
      <c r="AN44" s="10">
        <f t="shared" si="48"/>
        <v>150.19686798223051</v>
      </c>
      <c r="AO44" s="10">
        <f t="shared" si="48"/>
        <v>143.64363143504946</v>
      </c>
      <c r="AP44" s="10">
        <f t="shared" si="48"/>
        <v>139.79801956903904</v>
      </c>
      <c r="AQ44" s="10">
        <f t="shared" si="48"/>
        <v>84.320054282058635</v>
      </c>
      <c r="AR44" s="10">
        <f t="shared" si="48"/>
        <v>62.039922042474394</v>
      </c>
      <c r="AS44" s="10">
        <f t="shared" si="48"/>
        <v>47.743140513394799</v>
      </c>
      <c r="AT44" s="10">
        <f t="shared" si="48"/>
        <v>50.363563111435916</v>
      </c>
      <c r="AU44" s="10">
        <f t="shared" si="48"/>
        <v>69.931710565693081</v>
      </c>
      <c r="AV44" s="10">
        <f t="shared" si="48"/>
        <v>102.13979996956955</v>
      </c>
      <c r="AW44" s="10">
        <f t="shared" si="48"/>
        <v>137.23427832503211</v>
      </c>
      <c r="AX44" s="10">
        <f t="shared" si="48"/>
        <v>127.86877459692505</v>
      </c>
      <c r="AY44" s="10">
        <f t="shared" si="48"/>
        <v>133.99908104092808</v>
      </c>
      <c r="AZ44" s="10">
        <f t="shared" si="48"/>
        <v>150.19686798223051</v>
      </c>
      <c r="BA44" s="10">
        <f t="shared" si="48"/>
        <v>143.64363143504946</v>
      </c>
      <c r="BB44" s="10">
        <f t="shared" si="48"/>
        <v>139.79801956903904</v>
      </c>
      <c r="BC44" s="10">
        <f t="shared" ref="BC44:BK44" si="49">BC42*BC18</f>
        <v>84.320054282058635</v>
      </c>
      <c r="BD44" s="10">
        <f t="shared" si="49"/>
        <v>62.039922042474394</v>
      </c>
      <c r="BE44" s="10">
        <f t="shared" si="49"/>
        <v>47.743140513394799</v>
      </c>
      <c r="BF44" s="10">
        <f t="shared" si="49"/>
        <v>50.363563111435916</v>
      </c>
      <c r="BG44" s="10">
        <f t="shared" si="49"/>
        <v>69.931710565693081</v>
      </c>
      <c r="BH44" s="10">
        <f t="shared" si="49"/>
        <v>102.13979996956955</v>
      </c>
      <c r="BI44" s="10">
        <f t="shared" si="49"/>
        <v>137.23427832503211</v>
      </c>
      <c r="BJ44" s="10">
        <f t="shared" si="49"/>
        <v>127.86877459692505</v>
      </c>
      <c r="BK44" s="10">
        <f t="shared" si="49"/>
        <v>133.99908104092808</v>
      </c>
    </row>
    <row r="45" spans="2:63" x14ac:dyDescent="0.2">
      <c r="B45" t="s">
        <v>23</v>
      </c>
      <c r="C45" t="s">
        <v>21</v>
      </c>
      <c r="D45" s="10">
        <f>D42-D44</f>
        <v>114.70060641323778</v>
      </c>
      <c r="E45" s="10">
        <f t="shared" ref="E45:BB45" si="50">E42-E44</f>
        <v>109.69610654563746</v>
      </c>
      <c r="F45" s="10">
        <f t="shared" si="50"/>
        <v>106.75933416824324</v>
      </c>
      <c r="G45" s="10">
        <f t="shared" si="50"/>
        <v>64.392563499349905</v>
      </c>
      <c r="H45" s="10">
        <f t="shared" si="50"/>
        <v>47.377929884288214</v>
      </c>
      <c r="I45" s="10">
        <f t="shared" si="50"/>
        <v>36.459929175132196</v>
      </c>
      <c r="J45" s="10">
        <f t="shared" si="50"/>
        <v>38.461063187392874</v>
      </c>
      <c r="K45" s="10">
        <f t="shared" si="50"/>
        <v>53.404639638351156</v>
      </c>
      <c r="L45" s="10">
        <f t="shared" si="50"/>
        <v>78.00094071750199</v>
      </c>
      <c r="M45" s="10">
        <f t="shared" si="50"/>
        <v>104.8014859166471</v>
      </c>
      <c r="N45" s="10">
        <f t="shared" si="50"/>
        <v>97.649346385306103</v>
      </c>
      <c r="O45" s="10">
        <f t="shared" si="50"/>
        <v>102.330867884871</v>
      </c>
      <c r="P45" s="10">
        <f t="shared" si="50"/>
        <v>114.70060641323778</v>
      </c>
      <c r="Q45" s="10">
        <f t="shared" si="50"/>
        <v>109.69610654563746</v>
      </c>
      <c r="R45" s="10">
        <f t="shared" si="50"/>
        <v>106.75933416824324</v>
      </c>
      <c r="S45" s="10">
        <f t="shared" si="50"/>
        <v>64.392563499349905</v>
      </c>
      <c r="T45" s="10">
        <f t="shared" si="50"/>
        <v>47.377929884288214</v>
      </c>
      <c r="U45" s="10">
        <f t="shared" si="50"/>
        <v>36.459929175132196</v>
      </c>
      <c r="V45" s="10">
        <f t="shared" si="50"/>
        <v>38.461063187392874</v>
      </c>
      <c r="W45" s="10">
        <f t="shared" si="50"/>
        <v>53.404639638351156</v>
      </c>
      <c r="X45" s="10">
        <f t="shared" si="50"/>
        <v>78.00094071750199</v>
      </c>
      <c r="Y45" s="10">
        <f t="shared" si="50"/>
        <v>104.8014859166471</v>
      </c>
      <c r="Z45" s="10">
        <f t="shared" si="50"/>
        <v>97.649346385306103</v>
      </c>
      <c r="AA45" s="10">
        <f t="shared" si="50"/>
        <v>102.330867884871</v>
      </c>
      <c r="AB45" s="10">
        <f t="shared" si="50"/>
        <v>114.70060641323778</v>
      </c>
      <c r="AC45" s="10">
        <f t="shared" si="50"/>
        <v>109.69610654563746</v>
      </c>
      <c r="AD45" s="10">
        <f t="shared" si="50"/>
        <v>106.75933416824324</v>
      </c>
      <c r="AE45" s="10">
        <f t="shared" si="50"/>
        <v>64.392563499349905</v>
      </c>
      <c r="AF45" s="10">
        <f t="shared" si="50"/>
        <v>47.377929884288214</v>
      </c>
      <c r="AG45" s="10">
        <f t="shared" si="50"/>
        <v>36.459929175132196</v>
      </c>
      <c r="AH45" s="10">
        <f t="shared" si="50"/>
        <v>38.461063187392874</v>
      </c>
      <c r="AI45" s="10">
        <f t="shared" si="50"/>
        <v>53.404639638351156</v>
      </c>
      <c r="AJ45" s="10">
        <f t="shared" si="50"/>
        <v>78.00094071750199</v>
      </c>
      <c r="AK45" s="10">
        <f t="shared" si="50"/>
        <v>104.8014859166471</v>
      </c>
      <c r="AL45" s="10">
        <f t="shared" si="50"/>
        <v>97.649346385306103</v>
      </c>
      <c r="AM45" s="10">
        <f t="shared" si="50"/>
        <v>102.330867884871</v>
      </c>
      <c r="AN45" s="10">
        <f t="shared" si="50"/>
        <v>114.70060641323778</v>
      </c>
      <c r="AO45" s="10">
        <f t="shared" si="50"/>
        <v>109.69610654563746</v>
      </c>
      <c r="AP45" s="10">
        <f t="shared" si="50"/>
        <v>106.75933416824324</v>
      </c>
      <c r="AQ45" s="10">
        <f t="shared" si="50"/>
        <v>64.392563499349905</v>
      </c>
      <c r="AR45" s="10">
        <f t="shared" si="50"/>
        <v>47.377929884288214</v>
      </c>
      <c r="AS45" s="10">
        <f t="shared" si="50"/>
        <v>36.459929175132196</v>
      </c>
      <c r="AT45" s="10">
        <f t="shared" si="50"/>
        <v>38.461063187392874</v>
      </c>
      <c r="AU45" s="10">
        <f t="shared" si="50"/>
        <v>53.404639638351156</v>
      </c>
      <c r="AV45" s="10">
        <f t="shared" si="50"/>
        <v>78.00094071750199</v>
      </c>
      <c r="AW45" s="10">
        <f t="shared" si="50"/>
        <v>104.8014859166471</v>
      </c>
      <c r="AX45" s="10">
        <f t="shared" si="50"/>
        <v>97.649346385306103</v>
      </c>
      <c r="AY45" s="10">
        <f t="shared" si="50"/>
        <v>102.330867884871</v>
      </c>
      <c r="AZ45" s="10">
        <f t="shared" si="50"/>
        <v>114.70060641323778</v>
      </c>
      <c r="BA45" s="10">
        <f t="shared" si="50"/>
        <v>109.69610654563746</v>
      </c>
      <c r="BB45" s="10">
        <f t="shared" si="50"/>
        <v>106.75933416824324</v>
      </c>
      <c r="BC45" s="10">
        <f t="shared" ref="BC45:BK45" si="51">BC42-BC44</f>
        <v>64.392563499349905</v>
      </c>
      <c r="BD45" s="10">
        <f t="shared" si="51"/>
        <v>47.377929884288214</v>
      </c>
      <c r="BE45" s="10">
        <f t="shared" si="51"/>
        <v>36.459929175132196</v>
      </c>
      <c r="BF45" s="10">
        <f t="shared" si="51"/>
        <v>38.461063187392874</v>
      </c>
      <c r="BG45" s="10">
        <f t="shared" si="51"/>
        <v>53.404639638351156</v>
      </c>
      <c r="BH45" s="10">
        <f t="shared" si="51"/>
        <v>78.00094071750199</v>
      </c>
      <c r="BI45" s="10">
        <f t="shared" si="51"/>
        <v>104.8014859166471</v>
      </c>
      <c r="BJ45" s="10">
        <f t="shared" si="51"/>
        <v>97.649346385306103</v>
      </c>
      <c r="BK45" s="10">
        <f t="shared" si="51"/>
        <v>102.330867884871</v>
      </c>
    </row>
    <row r="46" spans="2:63" x14ac:dyDescent="0.2">
      <c r="D46" s="11"/>
    </row>
    <row r="47" spans="2:63" x14ac:dyDescent="0.2">
      <c r="B47" t="s">
        <v>24</v>
      </c>
      <c r="C47" t="s">
        <v>18</v>
      </c>
      <c r="D47" s="8">
        <f>D45*D40</f>
        <v>1018656.0855559647</v>
      </c>
      <c r="E47" s="8">
        <f t="shared" ref="E47:BB47" si="52">E45*E40</f>
        <v>974211.12223180628</v>
      </c>
      <c r="F47" s="8">
        <f t="shared" si="52"/>
        <v>948129.64674816828</v>
      </c>
      <c r="G47" s="8">
        <f t="shared" si="52"/>
        <v>571870.35643772653</v>
      </c>
      <c r="H47" s="8">
        <f t="shared" si="52"/>
        <v>420763.39530236361</v>
      </c>
      <c r="I47" s="8">
        <f t="shared" si="52"/>
        <v>323800.63100434904</v>
      </c>
      <c r="J47" s="8">
        <f t="shared" si="52"/>
        <v>341572.70216723613</v>
      </c>
      <c r="K47" s="8">
        <f t="shared" si="52"/>
        <v>474286.60462819663</v>
      </c>
      <c r="L47" s="8">
        <f t="shared" si="52"/>
        <v>692726.35451213515</v>
      </c>
      <c r="M47" s="8">
        <f t="shared" si="52"/>
        <v>930741.99642574287</v>
      </c>
      <c r="N47" s="8">
        <f t="shared" si="52"/>
        <v>867223.84524790349</v>
      </c>
      <c r="O47" s="8">
        <f t="shared" si="52"/>
        <v>908800.43768553936</v>
      </c>
      <c r="P47" s="8">
        <f t="shared" si="52"/>
        <v>1018656.0855559647</v>
      </c>
      <c r="Q47" s="8">
        <f t="shared" si="52"/>
        <v>974211.12223180628</v>
      </c>
      <c r="R47" s="8">
        <f t="shared" si="52"/>
        <v>948129.64674816828</v>
      </c>
      <c r="S47" s="8">
        <f t="shared" si="52"/>
        <v>571870.35643772653</v>
      </c>
      <c r="T47" s="8">
        <f t="shared" si="52"/>
        <v>420763.39530236361</v>
      </c>
      <c r="U47" s="8">
        <f t="shared" si="52"/>
        <v>323800.63100434904</v>
      </c>
      <c r="V47" s="8">
        <f t="shared" si="52"/>
        <v>341572.70216723613</v>
      </c>
      <c r="W47" s="8">
        <f t="shared" si="52"/>
        <v>474286.60462819663</v>
      </c>
      <c r="X47" s="8">
        <f t="shared" si="52"/>
        <v>692726.35451213515</v>
      </c>
      <c r="Y47" s="8">
        <f t="shared" si="52"/>
        <v>930741.99642574287</v>
      </c>
      <c r="Z47" s="8">
        <f t="shared" si="52"/>
        <v>867223.84524790349</v>
      </c>
      <c r="AA47" s="8">
        <f t="shared" si="52"/>
        <v>908800.43768553936</v>
      </c>
      <c r="AB47" s="8">
        <f t="shared" si="52"/>
        <v>1018656.0855559647</v>
      </c>
      <c r="AC47" s="8">
        <f t="shared" si="52"/>
        <v>974211.12223180628</v>
      </c>
      <c r="AD47" s="8">
        <f t="shared" si="52"/>
        <v>948129.64674816828</v>
      </c>
      <c r="AE47" s="8">
        <f t="shared" si="52"/>
        <v>571870.35643772653</v>
      </c>
      <c r="AF47" s="8">
        <f t="shared" si="52"/>
        <v>420763.39530236361</v>
      </c>
      <c r="AG47" s="8">
        <f t="shared" si="52"/>
        <v>323800.63100434904</v>
      </c>
      <c r="AH47" s="8">
        <f t="shared" si="52"/>
        <v>341572.70216723613</v>
      </c>
      <c r="AI47" s="8">
        <f t="shared" si="52"/>
        <v>474286.60462819663</v>
      </c>
      <c r="AJ47" s="8">
        <f t="shared" si="52"/>
        <v>692726.35451213515</v>
      </c>
      <c r="AK47" s="8">
        <f t="shared" si="52"/>
        <v>930741.99642574287</v>
      </c>
      <c r="AL47" s="8">
        <f t="shared" si="52"/>
        <v>867223.84524790349</v>
      </c>
      <c r="AM47" s="8">
        <f t="shared" si="52"/>
        <v>908800.43768553936</v>
      </c>
      <c r="AN47" s="8">
        <f t="shared" si="52"/>
        <v>1018656.0855559647</v>
      </c>
      <c r="AO47" s="8">
        <f t="shared" si="52"/>
        <v>974211.12223180628</v>
      </c>
      <c r="AP47" s="8">
        <f t="shared" si="52"/>
        <v>948129.64674816828</v>
      </c>
      <c r="AQ47" s="8">
        <f t="shared" si="52"/>
        <v>571870.35643772653</v>
      </c>
      <c r="AR47" s="8">
        <f t="shared" si="52"/>
        <v>420763.39530236361</v>
      </c>
      <c r="AS47" s="8">
        <f t="shared" si="52"/>
        <v>323800.63100434904</v>
      </c>
      <c r="AT47" s="8">
        <f t="shared" si="52"/>
        <v>341572.70216723613</v>
      </c>
      <c r="AU47" s="8">
        <f t="shared" si="52"/>
        <v>474286.60462819663</v>
      </c>
      <c r="AV47" s="8">
        <f t="shared" si="52"/>
        <v>692726.35451213515</v>
      </c>
      <c r="AW47" s="8">
        <f t="shared" si="52"/>
        <v>930741.99642574287</v>
      </c>
      <c r="AX47" s="8">
        <f t="shared" si="52"/>
        <v>867223.84524790349</v>
      </c>
      <c r="AY47" s="8">
        <f t="shared" si="52"/>
        <v>908800.43768553936</v>
      </c>
      <c r="AZ47" s="8">
        <f t="shared" si="52"/>
        <v>1018656.0855559647</v>
      </c>
      <c r="BA47" s="8">
        <f t="shared" si="52"/>
        <v>974211.12223180628</v>
      </c>
      <c r="BB47" s="8">
        <f t="shared" si="52"/>
        <v>948129.64674816828</v>
      </c>
      <c r="BC47" s="8">
        <f t="shared" ref="BC47:BK47" si="53">BC45*BC40</f>
        <v>571870.35643772653</v>
      </c>
      <c r="BD47" s="8">
        <f t="shared" si="53"/>
        <v>420763.39530236361</v>
      </c>
      <c r="BE47" s="8">
        <f t="shared" si="53"/>
        <v>323800.63100434904</v>
      </c>
      <c r="BF47" s="8">
        <f t="shared" si="53"/>
        <v>341572.70216723613</v>
      </c>
      <c r="BG47" s="8">
        <f t="shared" si="53"/>
        <v>474286.60462819663</v>
      </c>
      <c r="BH47" s="8">
        <f t="shared" si="53"/>
        <v>692726.35451213515</v>
      </c>
      <c r="BI47" s="8">
        <f t="shared" si="53"/>
        <v>930741.99642574287</v>
      </c>
      <c r="BJ47" s="8">
        <f t="shared" si="53"/>
        <v>867223.84524790349</v>
      </c>
      <c r="BK47" s="8">
        <f t="shared" si="53"/>
        <v>908800.43768553936</v>
      </c>
    </row>
    <row r="48" spans="2:63" x14ac:dyDescent="0.2">
      <c r="B48" t="s">
        <v>26</v>
      </c>
      <c r="C48" t="s">
        <v>18</v>
      </c>
      <c r="D48" s="9">
        <f>D44*D40</f>
        <v>1333898.3845501891</v>
      </c>
      <c r="E48" s="9">
        <f t="shared" ref="E48:BB48" si="54">E44*E40</f>
        <v>1275699.0907746742</v>
      </c>
      <c r="F48" s="9">
        <f t="shared" si="54"/>
        <v>1241546.2117926357</v>
      </c>
      <c r="G48" s="9">
        <f t="shared" si="54"/>
        <v>748846.40207896277</v>
      </c>
      <c r="H48" s="9">
        <f t="shared" si="54"/>
        <v>550976.54765921505</v>
      </c>
      <c r="I48" s="9">
        <f t="shared" si="54"/>
        <v>424006.83089945919</v>
      </c>
      <c r="J48" s="9">
        <f t="shared" si="54"/>
        <v>447278.80399266235</v>
      </c>
      <c r="K48" s="9">
        <f t="shared" si="54"/>
        <v>621063.5215339202</v>
      </c>
      <c r="L48" s="9">
        <f t="shared" si="54"/>
        <v>907103.56352974719</v>
      </c>
      <c r="M48" s="9">
        <f t="shared" si="54"/>
        <v>1218777.6258046101</v>
      </c>
      <c r="N48" s="9">
        <f t="shared" si="54"/>
        <v>1135602.5871952914</v>
      </c>
      <c r="O48" s="9">
        <f t="shared" si="54"/>
        <v>1190045.8387244823</v>
      </c>
      <c r="P48" s="9">
        <f t="shared" si="54"/>
        <v>1333898.3845501891</v>
      </c>
      <c r="Q48" s="9">
        <f t="shared" si="54"/>
        <v>1275699.0907746742</v>
      </c>
      <c r="R48" s="9">
        <f t="shared" si="54"/>
        <v>1241546.2117926357</v>
      </c>
      <c r="S48" s="9">
        <f t="shared" si="54"/>
        <v>748846.40207896277</v>
      </c>
      <c r="T48" s="9">
        <f t="shared" si="54"/>
        <v>550976.54765921505</v>
      </c>
      <c r="U48" s="9">
        <f t="shared" si="54"/>
        <v>424006.83089945919</v>
      </c>
      <c r="V48" s="9">
        <f t="shared" si="54"/>
        <v>447278.80399266235</v>
      </c>
      <c r="W48" s="9">
        <f t="shared" si="54"/>
        <v>621063.5215339202</v>
      </c>
      <c r="X48" s="9">
        <f t="shared" si="54"/>
        <v>907103.56352974719</v>
      </c>
      <c r="Y48" s="9">
        <f t="shared" si="54"/>
        <v>1218777.6258046101</v>
      </c>
      <c r="Z48" s="9">
        <f t="shared" si="54"/>
        <v>1135602.5871952914</v>
      </c>
      <c r="AA48" s="9">
        <f t="shared" si="54"/>
        <v>1190045.8387244823</v>
      </c>
      <c r="AB48" s="9">
        <f t="shared" si="54"/>
        <v>1333898.3845501891</v>
      </c>
      <c r="AC48" s="9">
        <f t="shared" si="54"/>
        <v>1275699.0907746742</v>
      </c>
      <c r="AD48" s="9">
        <f t="shared" si="54"/>
        <v>1241546.2117926357</v>
      </c>
      <c r="AE48" s="9">
        <f t="shared" si="54"/>
        <v>748846.40207896277</v>
      </c>
      <c r="AF48" s="9">
        <f t="shared" si="54"/>
        <v>550976.54765921505</v>
      </c>
      <c r="AG48" s="9">
        <f t="shared" si="54"/>
        <v>424006.83089945919</v>
      </c>
      <c r="AH48" s="9">
        <f t="shared" si="54"/>
        <v>447278.80399266235</v>
      </c>
      <c r="AI48" s="9">
        <f t="shared" si="54"/>
        <v>621063.5215339202</v>
      </c>
      <c r="AJ48" s="9">
        <f t="shared" si="54"/>
        <v>907103.56352974719</v>
      </c>
      <c r="AK48" s="9">
        <f t="shared" si="54"/>
        <v>1218777.6258046101</v>
      </c>
      <c r="AL48" s="9">
        <f t="shared" si="54"/>
        <v>1135602.5871952914</v>
      </c>
      <c r="AM48" s="9">
        <f t="shared" si="54"/>
        <v>1190045.8387244823</v>
      </c>
      <c r="AN48" s="9">
        <f t="shared" si="54"/>
        <v>1333898.3845501891</v>
      </c>
      <c r="AO48" s="9">
        <f t="shared" si="54"/>
        <v>1275699.0907746742</v>
      </c>
      <c r="AP48" s="9">
        <f t="shared" si="54"/>
        <v>1241546.2117926357</v>
      </c>
      <c r="AQ48" s="9">
        <f t="shared" si="54"/>
        <v>748846.40207896277</v>
      </c>
      <c r="AR48" s="9">
        <f t="shared" si="54"/>
        <v>550976.54765921505</v>
      </c>
      <c r="AS48" s="9">
        <f t="shared" si="54"/>
        <v>424006.83089945919</v>
      </c>
      <c r="AT48" s="9">
        <f t="shared" si="54"/>
        <v>447278.80399266235</v>
      </c>
      <c r="AU48" s="9">
        <f t="shared" si="54"/>
        <v>621063.5215339202</v>
      </c>
      <c r="AV48" s="9">
        <f t="shared" si="54"/>
        <v>907103.56352974719</v>
      </c>
      <c r="AW48" s="9">
        <f t="shared" si="54"/>
        <v>1218777.6258046101</v>
      </c>
      <c r="AX48" s="9">
        <f t="shared" si="54"/>
        <v>1135602.5871952914</v>
      </c>
      <c r="AY48" s="9">
        <f t="shared" si="54"/>
        <v>1190045.8387244823</v>
      </c>
      <c r="AZ48" s="9">
        <f t="shared" si="54"/>
        <v>1333898.3845501891</v>
      </c>
      <c r="BA48" s="9">
        <f t="shared" si="54"/>
        <v>1275699.0907746742</v>
      </c>
      <c r="BB48" s="9">
        <f t="shared" si="54"/>
        <v>1241546.2117926357</v>
      </c>
      <c r="BC48" s="9">
        <f t="shared" ref="BC48:BK48" si="55">BC44*BC40</f>
        <v>748846.40207896277</v>
      </c>
      <c r="BD48" s="9">
        <f t="shared" si="55"/>
        <v>550976.54765921505</v>
      </c>
      <c r="BE48" s="9">
        <f t="shared" si="55"/>
        <v>424006.83089945919</v>
      </c>
      <c r="BF48" s="9">
        <f t="shared" si="55"/>
        <v>447278.80399266235</v>
      </c>
      <c r="BG48" s="9">
        <f t="shared" si="55"/>
        <v>621063.5215339202</v>
      </c>
      <c r="BH48" s="9">
        <f t="shared" si="55"/>
        <v>907103.56352974719</v>
      </c>
      <c r="BI48" s="9">
        <f t="shared" si="55"/>
        <v>1218777.6258046101</v>
      </c>
      <c r="BJ48" s="9">
        <f t="shared" si="55"/>
        <v>1135602.5871952914</v>
      </c>
      <c r="BK48" s="9">
        <f t="shared" si="55"/>
        <v>1190045.8387244823</v>
      </c>
    </row>
    <row r="49" spans="2:63" x14ac:dyDescent="0.2">
      <c r="D49" s="11"/>
    </row>
    <row r="50" spans="2:63" x14ac:dyDescent="0.2">
      <c r="B50" t="s">
        <v>43</v>
      </c>
      <c r="C50" t="s">
        <v>40</v>
      </c>
      <c r="D50" s="9">
        <f>D48*D$10</f>
        <v>90089.210209574812</v>
      </c>
      <c r="E50" s="9">
        <f t="shared" ref="E50:BB50" si="56">E48*E$10</f>
        <v>86158.529678194434</v>
      </c>
      <c r="F50" s="9">
        <f t="shared" si="56"/>
        <v>83851.902779540105</v>
      </c>
      <c r="G50" s="9">
        <f t="shared" si="56"/>
        <v>50575.80225972386</v>
      </c>
      <c r="H50" s="9">
        <f t="shared" si="56"/>
        <v>37212.011497678817</v>
      </c>
      <c r="I50" s="9">
        <f t="shared" si="56"/>
        <v>28636.694490096499</v>
      </c>
      <c r="J50" s="9">
        <f t="shared" si="56"/>
        <v>30208.443658000422</v>
      </c>
      <c r="K50" s="9">
        <f t="shared" si="56"/>
        <v>41945.565564078337</v>
      </c>
      <c r="L50" s="9">
        <f t="shared" si="56"/>
        <v>61264.219646118778</v>
      </c>
      <c r="M50" s="9">
        <f t="shared" si="56"/>
        <v>82314.151513770543</v>
      </c>
      <c r="N50" s="9">
        <f t="shared" si="56"/>
        <v>76696.651991877632</v>
      </c>
      <c r="O50" s="9">
        <f t="shared" si="56"/>
        <v>80373.655868870861</v>
      </c>
      <c r="P50" s="9">
        <f t="shared" si="56"/>
        <v>101397.04792923095</v>
      </c>
      <c r="Q50" s="9">
        <f t="shared" si="56"/>
        <v>96972.995356145882</v>
      </c>
      <c r="R50" s="9">
        <f t="shared" si="56"/>
        <v>94376.844744395377</v>
      </c>
      <c r="S50" s="9">
        <f t="shared" si="56"/>
        <v>56923.987166262115</v>
      </c>
      <c r="T50" s="9">
        <f t="shared" si="56"/>
        <v>41882.797114056753</v>
      </c>
      <c r="U50" s="9">
        <f t="shared" si="56"/>
        <v>32231.12154044005</v>
      </c>
      <c r="V50" s="9">
        <f t="shared" si="56"/>
        <v>34000.153873390227</v>
      </c>
      <c r="W50" s="9">
        <f t="shared" si="56"/>
        <v>47210.498482841824</v>
      </c>
      <c r="X50" s="9">
        <f t="shared" si="56"/>
        <v>68953.995726607187</v>
      </c>
      <c r="Y50" s="9">
        <f t="shared" si="56"/>
        <v>92646.077669895036</v>
      </c>
      <c r="Z50" s="9">
        <f t="shared" si="56"/>
        <v>86323.479581414198</v>
      </c>
      <c r="AA50" s="9">
        <f t="shared" si="56"/>
        <v>90462.014456835081</v>
      </c>
      <c r="AB50" s="9">
        <f t="shared" si="56"/>
        <v>121959.58174910626</v>
      </c>
      <c r="AC50" s="9">
        <f t="shared" si="56"/>
        <v>116638.36567360385</v>
      </c>
      <c r="AD50" s="9">
        <f t="shared" si="56"/>
        <v>113515.73588079408</v>
      </c>
      <c r="AE50" s="9">
        <f t="shared" si="56"/>
        <v>68467.729663433769</v>
      </c>
      <c r="AF50" s="9">
        <f t="shared" si="56"/>
        <v>50376.303086043692</v>
      </c>
      <c r="AG50" s="9">
        <f t="shared" si="56"/>
        <v>38767.342665835858</v>
      </c>
      <c r="AH50" s="9">
        <f t="shared" si="56"/>
        <v>40895.121016718716</v>
      </c>
      <c r="AI50" s="9">
        <f t="shared" si="56"/>
        <v>56784.420914825692</v>
      </c>
      <c r="AJ50" s="9">
        <f t="shared" si="56"/>
        <v>82937.330528755323</v>
      </c>
      <c r="AK50" s="9">
        <f t="shared" si="56"/>
        <v>111433.98268558756</v>
      </c>
      <c r="AL50" s="9">
        <f t="shared" si="56"/>
        <v>103829.21080922085</v>
      </c>
      <c r="AM50" s="9">
        <f t="shared" si="56"/>
        <v>108807.00841544599</v>
      </c>
      <c r="AN50" s="9">
        <f t="shared" si="56"/>
        <v>129472.23100506033</v>
      </c>
      <c r="AO50" s="9">
        <f t="shared" si="56"/>
        <v>123823.23067991501</v>
      </c>
      <c r="AP50" s="9">
        <f t="shared" si="56"/>
        <v>120508.24845318304</v>
      </c>
      <c r="AQ50" s="9">
        <f t="shared" si="56"/>
        <v>72685.307576836451</v>
      </c>
      <c r="AR50" s="9">
        <f t="shared" si="56"/>
        <v>53479.45816799243</v>
      </c>
      <c r="AS50" s="9">
        <f t="shared" si="56"/>
        <v>41155.391590380008</v>
      </c>
      <c r="AT50" s="9">
        <f t="shared" si="56"/>
        <v>43414.240023788079</v>
      </c>
      <c r="AU50" s="9">
        <f t="shared" si="56"/>
        <v>60282.31285096849</v>
      </c>
      <c r="AV50" s="9">
        <f t="shared" si="56"/>
        <v>88046.228620661379</v>
      </c>
      <c r="AW50" s="9">
        <f t="shared" si="56"/>
        <v>118298.2603020284</v>
      </c>
      <c r="AX50" s="9">
        <f t="shared" si="56"/>
        <v>110225.03828046344</v>
      </c>
      <c r="AY50" s="9">
        <f t="shared" si="56"/>
        <v>115509.46573033325</v>
      </c>
      <c r="AZ50" s="9">
        <f t="shared" si="56"/>
        <v>138111.654035566</v>
      </c>
      <c r="BA50" s="9">
        <f t="shared" si="56"/>
        <v>132085.70721672438</v>
      </c>
      <c r="BB50" s="9">
        <f t="shared" si="56"/>
        <v>128549.52285596705</v>
      </c>
      <c r="BC50" s="9">
        <f t="shared" ref="BC50:BK50" si="57">BC48*BC$10</f>
        <v>77535.452780823602</v>
      </c>
      <c r="BD50" s="9">
        <f t="shared" si="57"/>
        <v>57048.035452626238</v>
      </c>
      <c r="BE50" s="9">
        <f t="shared" si="57"/>
        <v>43901.608560422894</v>
      </c>
      <c r="BF50" s="9">
        <f t="shared" si="57"/>
        <v>46311.185432095415</v>
      </c>
      <c r="BG50" s="9">
        <f t="shared" si="57"/>
        <v>64304.83102288792</v>
      </c>
      <c r="BH50" s="9">
        <f t="shared" si="57"/>
        <v>93921.377364060885</v>
      </c>
      <c r="BI50" s="9">
        <f t="shared" si="57"/>
        <v>126192.06661546217</v>
      </c>
      <c r="BJ50" s="9">
        <f t="shared" si="57"/>
        <v>117580.13463484221</v>
      </c>
      <c r="BK50" s="9">
        <f t="shared" si="57"/>
        <v>123217.18135958693</v>
      </c>
    </row>
    <row r="51" spans="2:63" x14ac:dyDescent="0.2">
      <c r="D51" s="11"/>
    </row>
    <row r="52" spans="2:63" x14ac:dyDescent="0.2">
      <c r="B52" s="4" t="s">
        <v>41</v>
      </c>
    </row>
    <row r="53" spans="2:63" x14ac:dyDescent="0.2"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</row>
    <row r="54" spans="2:63" x14ac:dyDescent="0.2">
      <c r="B54" s="20" t="s">
        <v>38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</row>
    <row r="55" spans="2:63" x14ac:dyDescent="0.2">
      <c r="B55" t="str">
        <f>B52&amp; " Rate"</f>
        <v>Transitional Feed-in tariff Rate</v>
      </c>
      <c r="C55" t="s">
        <v>39</v>
      </c>
      <c r="D55" s="21">
        <v>0.25</v>
      </c>
    </row>
    <row r="56" spans="2:63" x14ac:dyDescent="0.2"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R56" s="9">
        <f>R57-Q57</f>
        <v>975</v>
      </c>
      <c r="S56" s="9">
        <f>S57-R57</f>
        <v>1178</v>
      </c>
    </row>
    <row r="57" spans="2:63" x14ac:dyDescent="0.2">
      <c r="B57" t="s">
        <v>6</v>
      </c>
      <c r="C57" t="s">
        <v>7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202</v>
      </c>
      <c r="Q57" s="14">
        <v>728</v>
      </c>
      <c r="R57" s="14">
        <v>1703</v>
      </c>
      <c r="S57" s="14">
        <v>2881</v>
      </c>
      <c r="T57" s="27">
        <f t="shared" ref="T57:Z57" si="58">S57+700</f>
        <v>3581</v>
      </c>
      <c r="U57" s="27">
        <f t="shared" si="58"/>
        <v>4281</v>
      </c>
      <c r="V57" s="27">
        <f t="shared" si="58"/>
        <v>4981</v>
      </c>
      <c r="W57" s="27">
        <f t="shared" si="58"/>
        <v>5681</v>
      </c>
      <c r="X57" s="27">
        <f t="shared" si="58"/>
        <v>6381</v>
      </c>
      <c r="Y57" s="27">
        <f t="shared" si="58"/>
        <v>7081</v>
      </c>
      <c r="Z57" s="27">
        <f t="shared" si="58"/>
        <v>7781</v>
      </c>
      <c r="AA57" s="27">
        <f>Z57+700</f>
        <v>8481</v>
      </c>
      <c r="AB57" s="27">
        <f>AA57</f>
        <v>8481</v>
      </c>
      <c r="AC57" s="27">
        <f t="shared" ref="AC57:BB57" si="59">AB57</f>
        <v>8481</v>
      </c>
      <c r="AD57" s="27">
        <f t="shared" si="59"/>
        <v>8481</v>
      </c>
      <c r="AE57" s="27">
        <f t="shared" si="59"/>
        <v>8481</v>
      </c>
      <c r="AF57" s="27">
        <f t="shared" si="59"/>
        <v>8481</v>
      </c>
      <c r="AG57" s="27">
        <f t="shared" si="59"/>
        <v>8481</v>
      </c>
      <c r="AH57" s="27">
        <f t="shared" si="59"/>
        <v>8481</v>
      </c>
      <c r="AI57" s="27">
        <f t="shared" si="59"/>
        <v>8481</v>
      </c>
      <c r="AJ57" s="27">
        <f t="shared" si="59"/>
        <v>8481</v>
      </c>
      <c r="AK57" s="27">
        <f t="shared" si="59"/>
        <v>8481</v>
      </c>
      <c r="AL57" s="27">
        <f t="shared" si="59"/>
        <v>8481</v>
      </c>
      <c r="AM57" s="27">
        <f t="shared" si="59"/>
        <v>8481</v>
      </c>
      <c r="AN57" s="27">
        <f t="shared" si="59"/>
        <v>8481</v>
      </c>
      <c r="AO57" s="27">
        <f t="shared" si="59"/>
        <v>8481</v>
      </c>
      <c r="AP57" s="27">
        <f t="shared" si="59"/>
        <v>8481</v>
      </c>
      <c r="AQ57" s="27">
        <f t="shared" si="59"/>
        <v>8481</v>
      </c>
      <c r="AR57" s="27">
        <f t="shared" si="59"/>
        <v>8481</v>
      </c>
      <c r="AS57" s="27">
        <f t="shared" si="59"/>
        <v>8481</v>
      </c>
      <c r="AT57" s="27">
        <f t="shared" si="59"/>
        <v>8481</v>
      </c>
      <c r="AU57" s="27">
        <f t="shared" si="59"/>
        <v>8481</v>
      </c>
      <c r="AV57" s="27">
        <f t="shared" si="59"/>
        <v>8481</v>
      </c>
      <c r="AW57" s="27">
        <f t="shared" si="59"/>
        <v>8481</v>
      </c>
      <c r="AX57" s="27">
        <f t="shared" si="59"/>
        <v>8481</v>
      </c>
      <c r="AY57" s="27">
        <f t="shared" si="59"/>
        <v>8481</v>
      </c>
      <c r="AZ57" s="27">
        <f t="shared" si="59"/>
        <v>8481</v>
      </c>
      <c r="BA57" s="27">
        <f t="shared" si="59"/>
        <v>8481</v>
      </c>
      <c r="BB57" s="27">
        <f t="shared" si="59"/>
        <v>8481</v>
      </c>
      <c r="BC57" s="27">
        <f t="shared" ref="BC57:BK57" si="60">BB57</f>
        <v>8481</v>
      </c>
      <c r="BD57" s="27">
        <f t="shared" si="60"/>
        <v>8481</v>
      </c>
      <c r="BE57" s="27">
        <f t="shared" si="60"/>
        <v>8481</v>
      </c>
      <c r="BF57" s="27">
        <f t="shared" si="60"/>
        <v>8481</v>
      </c>
      <c r="BG57" s="27">
        <f t="shared" si="60"/>
        <v>8481</v>
      </c>
      <c r="BH57" s="27">
        <f t="shared" si="60"/>
        <v>8481</v>
      </c>
      <c r="BI57" s="27">
        <f t="shared" si="60"/>
        <v>8481</v>
      </c>
      <c r="BJ57" s="27">
        <f t="shared" si="60"/>
        <v>8481</v>
      </c>
      <c r="BK57" s="27">
        <f t="shared" si="60"/>
        <v>8481</v>
      </c>
    </row>
    <row r="58" spans="2:63" x14ac:dyDescent="0.2">
      <c r="B58" t="s">
        <v>1</v>
      </c>
      <c r="C58" t="s">
        <v>29</v>
      </c>
      <c r="D58" s="5">
        <v>0.56699999999999995</v>
      </c>
      <c r="E58" s="5">
        <v>0.56699999999999995</v>
      </c>
      <c r="F58" s="5">
        <v>0.56699999999999995</v>
      </c>
      <c r="G58" s="5">
        <v>0.56699999999999995</v>
      </c>
      <c r="H58" s="5">
        <v>0.56699999999999995</v>
      </c>
      <c r="I58" s="5">
        <v>0.56699999999999995</v>
      </c>
      <c r="J58" s="5">
        <v>0.56699999999999995</v>
      </c>
      <c r="K58" s="5">
        <v>0.56699999999999995</v>
      </c>
      <c r="L58" s="5">
        <v>0.56699999999999995</v>
      </c>
      <c r="M58" s="5">
        <v>0.56699999999999995</v>
      </c>
      <c r="N58" s="5">
        <v>0.56699999999999995</v>
      </c>
      <c r="O58" s="5">
        <v>0.56699999999999995</v>
      </c>
      <c r="P58" s="5">
        <v>0.56699999999999995</v>
      </c>
      <c r="Q58" s="5">
        <v>0.56699999999999995</v>
      </c>
      <c r="R58" s="5">
        <v>0.56699999999999995</v>
      </c>
      <c r="S58" s="5">
        <v>0.56699999999999995</v>
      </c>
      <c r="T58" s="5">
        <v>0.56699999999999995</v>
      </c>
      <c r="U58" s="5">
        <v>0.56699999999999995</v>
      </c>
      <c r="V58" s="5">
        <v>0.56699999999999995</v>
      </c>
      <c r="W58" s="5">
        <v>0.56699999999999995</v>
      </c>
      <c r="X58" s="5">
        <v>0.56699999999999995</v>
      </c>
      <c r="Y58" s="5">
        <v>0.56699999999999995</v>
      </c>
      <c r="Z58" s="5">
        <v>0.56699999999999995</v>
      </c>
      <c r="AA58" s="5">
        <v>0.56699999999999995</v>
      </c>
      <c r="AB58" s="5">
        <v>0.56699999999999995</v>
      </c>
      <c r="AC58" s="5">
        <v>0.56699999999999995</v>
      </c>
      <c r="AD58" s="5">
        <v>0.56699999999999995</v>
      </c>
      <c r="AE58" s="5">
        <v>0.56699999999999995</v>
      </c>
      <c r="AF58" s="5">
        <v>0.56699999999999995</v>
      </c>
      <c r="AG58" s="5">
        <v>0.56699999999999995</v>
      </c>
      <c r="AH58" s="5">
        <v>0.56699999999999995</v>
      </c>
      <c r="AI58" s="5">
        <v>0.56699999999999995</v>
      </c>
      <c r="AJ58" s="5">
        <v>0.56699999999999995</v>
      </c>
      <c r="AK58" s="5">
        <v>0.56699999999999995</v>
      </c>
      <c r="AL58" s="5">
        <v>0.56699999999999995</v>
      </c>
      <c r="AM58" s="5">
        <v>0.56699999999999995</v>
      </c>
      <c r="AN58" s="5">
        <v>0.56699999999999995</v>
      </c>
      <c r="AO58" s="5">
        <v>0.56699999999999995</v>
      </c>
      <c r="AP58" s="5">
        <v>0.56699999999999995</v>
      </c>
      <c r="AQ58" s="5">
        <v>0.56699999999999995</v>
      </c>
      <c r="AR58" s="5">
        <v>0.56699999999999995</v>
      </c>
      <c r="AS58" s="5">
        <v>0.56699999999999995</v>
      </c>
      <c r="AT58" s="5">
        <v>0.56699999999999995</v>
      </c>
      <c r="AU58" s="5">
        <v>0.56699999999999995</v>
      </c>
      <c r="AV58" s="5">
        <v>0.56699999999999995</v>
      </c>
      <c r="AW58" s="5">
        <v>0.56699999999999995</v>
      </c>
      <c r="AX58" s="5">
        <v>0.56699999999999995</v>
      </c>
      <c r="AY58" s="5">
        <v>0.56699999999999995</v>
      </c>
      <c r="AZ58" s="5">
        <v>0.56699999999999995</v>
      </c>
      <c r="BA58" s="5">
        <v>0.56699999999999995</v>
      </c>
      <c r="BB58" s="5">
        <v>0.56699999999999995</v>
      </c>
      <c r="BC58" s="5">
        <v>0.56699999999999995</v>
      </c>
      <c r="BD58" s="5">
        <v>0.56699999999999995</v>
      </c>
      <c r="BE58" s="5">
        <v>0.56699999999999995</v>
      </c>
      <c r="BF58" s="5">
        <v>0.56699999999999995</v>
      </c>
      <c r="BG58" s="5">
        <v>0.56699999999999995</v>
      </c>
      <c r="BH58" s="5">
        <v>0.56699999999999995</v>
      </c>
      <c r="BI58" s="5">
        <v>0.56699999999999995</v>
      </c>
      <c r="BJ58" s="5">
        <v>0.56699999999999995</v>
      </c>
      <c r="BK58" s="5">
        <v>0.56699999999999995</v>
      </c>
    </row>
    <row r="59" spans="2:63" x14ac:dyDescent="0.2">
      <c r="B59" t="s">
        <v>8</v>
      </c>
      <c r="C59" t="s">
        <v>9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473.57900000000001</v>
      </c>
      <c r="Q59" s="14">
        <v>1751.453</v>
      </c>
      <c r="R59" s="14">
        <v>4280.0569999999998</v>
      </c>
      <c r="S59" s="14">
        <v>7368.84</v>
      </c>
      <c r="T59" s="27">
        <f>S60*1.04*T57</f>
        <v>9525.6260609510591</v>
      </c>
      <c r="U59" s="27">
        <f t="shared" ref="U59:AA59" si="61">T60*1.04*U57</f>
        <v>11843.164862778203</v>
      </c>
      <c r="V59" s="27">
        <f t="shared" si="61"/>
        <v>14330.865767053996</v>
      </c>
      <c r="W59" s="27">
        <f t="shared" si="61"/>
        <v>16998.633679891409</v>
      </c>
      <c r="X59" s="27">
        <f t="shared" si="61"/>
        <v>19856.893640528528</v>
      </c>
      <c r="Y59" s="27">
        <f t="shared" si="61"/>
        <v>22916.616584128791</v>
      </c>
      <c r="Z59" s="27">
        <f t="shared" si="61"/>
        <v>26189.34633339223</v>
      </c>
      <c r="AA59" s="27">
        <f t="shared" si="61"/>
        <v>29687.227876062138</v>
      </c>
      <c r="AB59" s="27">
        <f>AA59*1.004</f>
        <v>29805.976787566386</v>
      </c>
      <c r="AC59" s="27">
        <f t="shared" ref="AC59:BK59" si="62">AB59*1.004</f>
        <v>29925.200694716652</v>
      </c>
      <c r="AD59" s="27">
        <f t="shared" si="62"/>
        <v>30044.901497495517</v>
      </c>
      <c r="AE59" s="27">
        <f t="shared" si="62"/>
        <v>30165.0811034855</v>
      </c>
      <c r="AF59" s="27">
        <f t="shared" si="62"/>
        <v>30285.74142789944</v>
      </c>
      <c r="AG59" s="27">
        <f t="shared" si="62"/>
        <v>30406.884393611039</v>
      </c>
      <c r="AH59" s="27">
        <f t="shared" si="62"/>
        <v>30528.511931185483</v>
      </c>
      <c r="AI59" s="27">
        <f t="shared" si="62"/>
        <v>30650.625978910226</v>
      </c>
      <c r="AJ59" s="27">
        <f t="shared" si="62"/>
        <v>30773.228482825867</v>
      </c>
      <c r="AK59" s="27">
        <f t="shared" si="62"/>
        <v>30896.321396757172</v>
      </c>
      <c r="AL59" s="27">
        <f t="shared" si="62"/>
        <v>31019.906682344201</v>
      </c>
      <c r="AM59" s="27">
        <f t="shared" si="62"/>
        <v>31143.986309073578</v>
      </c>
      <c r="AN59" s="27">
        <f t="shared" si="62"/>
        <v>31268.562254309873</v>
      </c>
      <c r="AO59" s="27">
        <f t="shared" si="62"/>
        <v>31393.63650332711</v>
      </c>
      <c r="AP59" s="27">
        <f t="shared" si="62"/>
        <v>31519.211049340418</v>
      </c>
      <c r="AQ59" s="27">
        <f t="shared" si="62"/>
        <v>31645.287893537781</v>
      </c>
      <c r="AR59" s="27">
        <f t="shared" si="62"/>
        <v>31771.869045111933</v>
      </c>
      <c r="AS59" s="27">
        <f t="shared" si="62"/>
        <v>31898.956521292381</v>
      </c>
      <c r="AT59" s="27">
        <f t="shared" si="62"/>
        <v>32026.55234737755</v>
      </c>
      <c r="AU59" s="27">
        <f t="shared" si="62"/>
        <v>32154.658556767059</v>
      </c>
      <c r="AV59" s="27">
        <f t="shared" si="62"/>
        <v>32283.277190994126</v>
      </c>
      <c r="AW59" s="27">
        <f t="shared" si="62"/>
        <v>32412.410299758103</v>
      </c>
      <c r="AX59" s="27">
        <f t="shared" si="62"/>
        <v>32542.059940957137</v>
      </c>
      <c r="AY59" s="27">
        <f t="shared" si="62"/>
        <v>32672.228180720966</v>
      </c>
      <c r="AZ59" s="27">
        <f t="shared" si="62"/>
        <v>32802.917093443852</v>
      </c>
      <c r="BA59" s="27">
        <f t="shared" si="62"/>
        <v>32934.128761817628</v>
      </c>
      <c r="BB59" s="27">
        <f t="shared" si="62"/>
        <v>33065.865276864897</v>
      </c>
      <c r="BC59" s="27">
        <f t="shared" si="62"/>
        <v>33198.128737972358</v>
      </c>
      <c r="BD59" s="27">
        <f t="shared" si="62"/>
        <v>33330.92125292425</v>
      </c>
      <c r="BE59" s="27">
        <f t="shared" si="62"/>
        <v>33464.244937935946</v>
      </c>
      <c r="BF59" s="27">
        <f t="shared" si="62"/>
        <v>33598.101917687687</v>
      </c>
      <c r="BG59" s="27">
        <f t="shared" si="62"/>
        <v>33732.494325358435</v>
      </c>
      <c r="BH59" s="27">
        <f t="shared" si="62"/>
        <v>33867.424302659871</v>
      </c>
      <c r="BI59" s="27">
        <f t="shared" si="62"/>
        <v>34002.89399987051</v>
      </c>
      <c r="BJ59" s="27">
        <f t="shared" si="62"/>
        <v>34138.905575869991</v>
      </c>
      <c r="BK59" s="27">
        <f t="shared" si="62"/>
        <v>34275.461198173471</v>
      </c>
    </row>
    <row r="60" spans="2:63" x14ac:dyDescent="0.2">
      <c r="B60" t="s">
        <v>13</v>
      </c>
      <c r="C60" t="s">
        <v>14</v>
      </c>
      <c r="D60" s="10">
        <f t="shared" ref="D60:Q60" si="63">IF(D59=0,0,D59/D57)</f>
        <v>0</v>
      </c>
      <c r="E60" s="10">
        <f t="shared" si="63"/>
        <v>0</v>
      </c>
      <c r="F60" s="10">
        <f t="shared" si="63"/>
        <v>0</v>
      </c>
      <c r="G60" s="10">
        <f t="shared" si="63"/>
        <v>0</v>
      </c>
      <c r="H60" s="10">
        <f t="shared" si="63"/>
        <v>0</v>
      </c>
      <c r="I60" s="10">
        <f t="shared" si="63"/>
        <v>0</v>
      </c>
      <c r="J60" s="10">
        <f t="shared" si="63"/>
        <v>0</v>
      </c>
      <c r="K60" s="10">
        <f t="shared" si="63"/>
        <v>0</v>
      </c>
      <c r="L60" s="10">
        <f t="shared" si="63"/>
        <v>0</v>
      </c>
      <c r="M60" s="10">
        <f t="shared" si="63"/>
        <v>0</v>
      </c>
      <c r="N60" s="10">
        <f t="shared" si="63"/>
        <v>0</v>
      </c>
      <c r="O60" s="10">
        <f t="shared" si="63"/>
        <v>0</v>
      </c>
      <c r="P60" s="10">
        <f t="shared" si="63"/>
        <v>2.3444504950495051</v>
      </c>
      <c r="Q60" s="10">
        <f t="shared" si="63"/>
        <v>2.4058420329670329</v>
      </c>
      <c r="R60" s="10">
        <f t="shared" ref="R60:BB60" si="64">IF(R59=0,0,R59/R57)</f>
        <v>2.5132454492072811</v>
      </c>
      <c r="S60" s="10">
        <f t="shared" si="64"/>
        <v>2.5577368969107948</v>
      </c>
      <c r="T60" s="10">
        <f t="shared" si="64"/>
        <v>2.6600463727872268</v>
      </c>
      <c r="U60" s="10">
        <f t="shared" si="64"/>
        <v>2.7664482276987159</v>
      </c>
      <c r="V60" s="10">
        <f t="shared" si="64"/>
        <v>2.8771061568066645</v>
      </c>
      <c r="W60" s="10">
        <f t="shared" si="64"/>
        <v>2.9921904030789315</v>
      </c>
      <c r="X60" s="10">
        <f t="shared" si="64"/>
        <v>3.1118780192020887</v>
      </c>
      <c r="Y60" s="10">
        <f t="shared" si="64"/>
        <v>3.2363531399701726</v>
      </c>
      <c r="Z60" s="10">
        <f t="shared" si="64"/>
        <v>3.3658072655689795</v>
      </c>
      <c r="AA60" s="10">
        <f t="shared" si="64"/>
        <v>3.500439556191739</v>
      </c>
      <c r="AB60" s="10">
        <f t="shared" si="64"/>
        <v>3.5144413144165059</v>
      </c>
      <c r="AC60" s="10">
        <f t="shared" si="64"/>
        <v>3.5284990796741718</v>
      </c>
      <c r="AD60" s="10">
        <f t="shared" si="64"/>
        <v>3.5426130759928682</v>
      </c>
      <c r="AE60" s="10">
        <f t="shared" si="64"/>
        <v>3.5567835282968399</v>
      </c>
      <c r="AF60" s="10">
        <f t="shared" si="64"/>
        <v>3.5710106624100271</v>
      </c>
      <c r="AG60" s="10">
        <f t="shared" si="64"/>
        <v>3.5852947050596673</v>
      </c>
      <c r="AH60" s="10">
        <f t="shared" si="64"/>
        <v>3.5996358838799059</v>
      </c>
      <c r="AI60" s="10">
        <f t="shared" si="64"/>
        <v>3.6140344274154259</v>
      </c>
      <c r="AJ60" s="10">
        <f t="shared" si="64"/>
        <v>3.6284905651250874</v>
      </c>
      <c r="AK60" s="10">
        <f t="shared" si="64"/>
        <v>3.643004527385588</v>
      </c>
      <c r="AL60" s="10">
        <f t="shared" si="64"/>
        <v>3.6575765454951306</v>
      </c>
      <c r="AM60" s="10">
        <f t="shared" si="64"/>
        <v>3.6722068516771111</v>
      </c>
      <c r="AN60" s="10">
        <f t="shared" si="64"/>
        <v>3.6868956790838192</v>
      </c>
      <c r="AO60" s="10">
        <f t="shared" si="64"/>
        <v>3.7016432618001547</v>
      </c>
      <c r="AP60" s="10">
        <f t="shared" si="64"/>
        <v>3.7164498348473551</v>
      </c>
      <c r="AQ60" s="10">
        <f t="shared" si="64"/>
        <v>3.7313156341867448</v>
      </c>
      <c r="AR60" s="10">
        <f t="shared" si="64"/>
        <v>3.7462408967234917</v>
      </c>
      <c r="AS60" s="10">
        <f t="shared" si="64"/>
        <v>3.7612258603103856</v>
      </c>
      <c r="AT60" s="10">
        <f t="shared" si="64"/>
        <v>3.7762707637516271</v>
      </c>
      <c r="AU60" s="10">
        <f t="shared" si="64"/>
        <v>3.7913758468066336</v>
      </c>
      <c r="AV60" s="10">
        <f t="shared" si="64"/>
        <v>3.8065413501938599</v>
      </c>
      <c r="AW60" s="10">
        <f t="shared" si="64"/>
        <v>3.8217675155946353</v>
      </c>
      <c r="AX60" s="10">
        <f t="shared" si="64"/>
        <v>3.8370545856570142</v>
      </c>
      <c r="AY60" s="10">
        <f t="shared" si="64"/>
        <v>3.8524028039996421</v>
      </c>
      <c r="AZ60" s="10">
        <f t="shared" si="64"/>
        <v>3.8678124152156412</v>
      </c>
      <c r="BA60" s="10">
        <f t="shared" si="64"/>
        <v>3.8832836648765037</v>
      </c>
      <c r="BB60" s="10">
        <f t="shared" si="64"/>
        <v>3.8988167995360095</v>
      </c>
      <c r="BC60" s="10">
        <f t="shared" ref="BC60:BK60" si="65">IF(BC59=0,0,BC59/BC57)</f>
        <v>3.9144120667341538</v>
      </c>
      <c r="BD60" s="10">
        <f t="shared" si="65"/>
        <v>3.9300697150010908</v>
      </c>
      <c r="BE60" s="10">
        <f t="shared" si="65"/>
        <v>3.9457899938610947</v>
      </c>
      <c r="BF60" s="10">
        <f t="shared" si="65"/>
        <v>3.9615731538365391</v>
      </c>
      <c r="BG60" s="10">
        <f t="shared" si="65"/>
        <v>3.9774194464518846</v>
      </c>
      <c r="BH60" s="10">
        <f t="shared" si="65"/>
        <v>3.9933291242376927</v>
      </c>
      <c r="BI60" s="10">
        <f t="shared" si="65"/>
        <v>4.0093024407346434</v>
      </c>
      <c r="BJ60" s="10">
        <f t="shared" si="65"/>
        <v>4.0253396504975818</v>
      </c>
      <c r="BK60" s="10">
        <f t="shared" si="65"/>
        <v>4.0414410090995725</v>
      </c>
    </row>
    <row r="61" spans="2:63" x14ac:dyDescent="0.2">
      <c r="B61" t="s">
        <v>17</v>
      </c>
      <c r="C61" t="s">
        <v>18</v>
      </c>
      <c r="D61" s="10">
        <f>'PV Profile new'!P$10</f>
        <v>172.24</v>
      </c>
      <c r="E61" s="10">
        <f>'PV Profile new'!Q$10</f>
        <v>164.72499999999999</v>
      </c>
      <c r="F61" s="10">
        <f>'PV Profile new'!R$10</f>
        <v>160.315</v>
      </c>
      <c r="G61" s="10">
        <f>'PV Profile new'!S$10</f>
        <v>96.694999999999993</v>
      </c>
      <c r="H61" s="10">
        <f>'PV Profile new'!T$10</f>
        <v>71.144999999999996</v>
      </c>
      <c r="I61" s="10">
        <f>'PV Profile new'!U$10</f>
        <v>54.75</v>
      </c>
      <c r="J61" s="10">
        <f>'PV Profile new'!V$10</f>
        <v>57.754999999999995</v>
      </c>
      <c r="K61" s="10">
        <f>'PV Profile new'!W$10</f>
        <v>80.194999999999993</v>
      </c>
      <c r="L61" s="10">
        <f>'PV Profile new'!X$10</f>
        <v>117.13</v>
      </c>
      <c r="M61" s="10">
        <f>'PV Profile new'!Y$10</f>
        <v>157.375</v>
      </c>
      <c r="N61" s="10">
        <f>'PV Profile new'!Z$10</f>
        <v>146.63499999999999</v>
      </c>
      <c r="O61" s="10">
        <f>'PV Profile new'!AA$10</f>
        <v>153.66499999999999</v>
      </c>
      <c r="P61" s="23">
        <f>D61</f>
        <v>172.24</v>
      </c>
      <c r="Q61" s="10">
        <f>E61</f>
        <v>164.72499999999999</v>
      </c>
      <c r="R61" s="10">
        <f t="shared" ref="R61:BB61" si="66">F61</f>
        <v>160.315</v>
      </c>
      <c r="S61" s="10">
        <f t="shared" si="66"/>
        <v>96.694999999999993</v>
      </c>
      <c r="T61" s="10">
        <f t="shared" si="66"/>
        <v>71.144999999999996</v>
      </c>
      <c r="U61" s="10">
        <f t="shared" si="66"/>
        <v>54.75</v>
      </c>
      <c r="V61" s="10">
        <f t="shared" si="66"/>
        <v>57.754999999999995</v>
      </c>
      <c r="W61" s="10">
        <f t="shared" si="66"/>
        <v>80.194999999999993</v>
      </c>
      <c r="X61" s="10">
        <f t="shared" si="66"/>
        <v>117.13</v>
      </c>
      <c r="Y61" s="10">
        <f t="shared" si="66"/>
        <v>157.375</v>
      </c>
      <c r="Z61" s="10">
        <f t="shared" si="66"/>
        <v>146.63499999999999</v>
      </c>
      <c r="AA61" s="10">
        <f t="shared" si="66"/>
        <v>153.66499999999999</v>
      </c>
      <c r="AB61" s="10">
        <f t="shared" si="66"/>
        <v>172.24</v>
      </c>
      <c r="AC61" s="10">
        <f t="shared" si="66"/>
        <v>164.72499999999999</v>
      </c>
      <c r="AD61" s="10">
        <f t="shared" si="66"/>
        <v>160.315</v>
      </c>
      <c r="AE61" s="10">
        <f t="shared" si="66"/>
        <v>96.694999999999993</v>
      </c>
      <c r="AF61" s="10">
        <f t="shared" si="66"/>
        <v>71.144999999999996</v>
      </c>
      <c r="AG61" s="10">
        <f t="shared" si="66"/>
        <v>54.75</v>
      </c>
      <c r="AH61" s="10">
        <f t="shared" si="66"/>
        <v>57.754999999999995</v>
      </c>
      <c r="AI61" s="10">
        <f t="shared" si="66"/>
        <v>80.194999999999993</v>
      </c>
      <c r="AJ61" s="10">
        <f t="shared" si="66"/>
        <v>117.13</v>
      </c>
      <c r="AK61" s="10">
        <f t="shared" si="66"/>
        <v>157.375</v>
      </c>
      <c r="AL61" s="10">
        <f t="shared" si="66"/>
        <v>146.63499999999999</v>
      </c>
      <c r="AM61" s="10">
        <f t="shared" si="66"/>
        <v>153.66499999999999</v>
      </c>
      <c r="AN61" s="10">
        <f t="shared" si="66"/>
        <v>172.24</v>
      </c>
      <c r="AO61" s="10">
        <f t="shared" si="66"/>
        <v>164.72499999999999</v>
      </c>
      <c r="AP61" s="10">
        <f t="shared" si="66"/>
        <v>160.315</v>
      </c>
      <c r="AQ61" s="10">
        <f t="shared" si="66"/>
        <v>96.694999999999993</v>
      </c>
      <c r="AR61" s="10">
        <f t="shared" si="66"/>
        <v>71.144999999999996</v>
      </c>
      <c r="AS61" s="10">
        <f t="shared" si="66"/>
        <v>54.75</v>
      </c>
      <c r="AT61" s="10">
        <f t="shared" si="66"/>
        <v>57.754999999999995</v>
      </c>
      <c r="AU61" s="10">
        <f t="shared" si="66"/>
        <v>80.194999999999993</v>
      </c>
      <c r="AV61" s="10">
        <f t="shared" si="66"/>
        <v>117.13</v>
      </c>
      <c r="AW61" s="10">
        <f t="shared" si="66"/>
        <v>157.375</v>
      </c>
      <c r="AX61" s="10">
        <f t="shared" si="66"/>
        <v>146.63499999999999</v>
      </c>
      <c r="AY61" s="10">
        <f t="shared" si="66"/>
        <v>153.66499999999999</v>
      </c>
      <c r="AZ61" s="10">
        <f t="shared" si="66"/>
        <v>172.24</v>
      </c>
      <c r="BA61" s="10">
        <f t="shared" si="66"/>
        <v>164.72499999999999</v>
      </c>
      <c r="BB61" s="10">
        <f t="shared" si="66"/>
        <v>160.315</v>
      </c>
      <c r="BC61" s="10">
        <f t="shared" ref="BC61:BK61" si="67">AQ61</f>
        <v>96.694999999999993</v>
      </c>
      <c r="BD61" s="10">
        <f t="shared" si="67"/>
        <v>71.144999999999996</v>
      </c>
      <c r="BE61" s="10">
        <f t="shared" si="67"/>
        <v>54.75</v>
      </c>
      <c r="BF61" s="10">
        <f t="shared" si="67"/>
        <v>57.754999999999995</v>
      </c>
      <c r="BG61" s="10">
        <f t="shared" si="67"/>
        <v>80.194999999999993</v>
      </c>
      <c r="BH61" s="10">
        <f t="shared" si="67"/>
        <v>117.13</v>
      </c>
      <c r="BI61" s="10">
        <f t="shared" si="67"/>
        <v>157.375</v>
      </c>
      <c r="BJ61" s="10">
        <f t="shared" si="67"/>
        <v>146.63499999999999</v>
      </c>
      <c r="BK61" s="10">
        <f t="shared" si="67"/>
        <v>153.66499999999999</v>
      </c>
    </row>
    <row r="62" spans="2:63" x14ac:dyDescent="0.2">
      <c r="B62" t="s">
        <v>20</v>
      </c>
      <c r="C62" t="s">
        <v>21</v>
      </c>
      <c r="D62" s="10">
        <f t="shared" ref="D62:AI62" si="68">D60*D61</f>
        <v>0</v>
      </c>
      <c r="E62" s="10">
        <f t="shared" si="68"/>
        <v>0</v>
      </c>
      <c r="F62" s="10">
        <f t="shared" si="68"/>
        <v>0</v>
      </c>
      <c r="G62" s="10">
        <f t="shared" si="68"/>
        <v>0</v>
      </c>
      <c r="H62" s="10">
        <f t="shared" si="68"/>
        <v>0</v>
      </c>
      <c r="I62" s="10">
        <f t="shared" si="68"/>
        <v>0</v>
      </c>
      <c r="J62" s="10">
        <f t="shared" si="68"/>
        <v>0</v>
      </c>
      <c r="K62" s="10">
        <f t="shared" si="68"/>
        <v>0</v>
      </c>
      <c r="L62" s="10">
        <f t="shared" si="68"/>
        <v>0</v>
      </c>
      <c r="M62" s="10">
        <f t="shared" si="68"/>
        <v>0</v>
      </c>
      <c r="N62" s="10">
        <f t="shared" si="68"/>
        <v>0</v>
      </c>
      <c r="O62" s="10">
        <f t="shared" si="68"/>
        <v>0</v>
      </c>
      <c r="P62" s="10">
        <f t="shared" si="68"/>
        <v>403.80815326732676</v>
      </c>
      <c r="Q62" s="10">
        <f t="shared" si="68"/>
        <v>396.30232888049449</v>
      </c>
      <c r="R62" s="10">
        <f t="shared" si="68"/>
        <v>402.91094418966526</v>
      </c>
      <c r="S62" s="10">
        <f t="shared" si="68"/>
        <v>247.32036924678928</v>
      </c>
      <c r="T62" s="10">
        <f t="shared" si="68"/>
        <v>189.24899919194723</v>
      </c>
      <c r="U62" s="10">
        <f t="shared" si="68"/>
        <v>151.46304046650471</v>
      </c>
      <c r="V62" s="10">
        <f t="shared" si="68"/>
        <v>166.1672660863689</v>
      </c>
      <c r="W62" s="10">
        <f t="shared" si="68"/>
        <v>239.95870937491489</v>
      </c>
      <c r="X62" s="10">
        <f t="shared" si="68"/>
        <v>364.49427238914063</v>
      </c>
      <c r="Y62" s="10">
        <f t="shared" si="68"/>
        <v>509.32107540280589</v>
      </c>
      <c r="Z62" s="10">
        <f t="shared" si="68"/>
        <v>493.5451483867073</v>
      </c>
      <c r="AA62" s="10">
        <f t="shared" si="68"/>
        <v>537.89504440220355</v>
      </c>
      <c r="AB62" s="10">
        <f t="shared" si="68"/>
        <v>605.32737199509904</v>
      </c>
      <c r="AC62" s="10">
        <f t="shared" si="68"/>
        <v>581.23201089932797</v>
      </c>
      <c r="AD62" s="10">
        <f t="shared" si="68"/>
        <v>567.93401527779668</v>
      </c>
      <c r="AE62" s="10">
        <f t="shared" si="68"/>
        <v>343.92318326866291</v>
      </c>
      <c r="AF62" s="10">
        <f t="shared" si="68"/>
        <v>254.05955357716135</v>
      </c>
      <c r="AG62" s="10">
        <f t="shared" si="68"/>
        <v>196.29488510201679</v>
      </c>
      <c r="AH62" s="10">
        <f t="shared" si="68"/>
        <v>207.89697047348395</v>
      </c>
      <c r="AI62" s="10">
        <f t="shared" si="68"/>
        <v>289.82749090658007</v>
      </c>
      <c r="AJ62" s="10">
        <f t="shared" ref="AJ62:BB62" si="69">AJ60*AJ61</f>
        <v>425.00509989310149</v>
      </c>
      <c r="AK62" s="10">
        <f t="shared" si="69"/>
        <v>573.31783749730687</v>
      </c>
      <c r="AL62" s="10">
        <f t="shared" si="69"/>
        <v>536.32873674867847</v>
      </c>
      <c r="AM62" s="10">
        <f t="shared" si="69"/>
        <v>564.28966586296326</v>
      </c>
      <c r="AN62" s="10">
        <f t="shared" si="69"/>
        <v>635.03091176539704</v>
      </c>
      <c r="AO62" s="10">
        <f t="shared" si="69"/>
        <v>609.75318630003051</v>
      </c>
      <c r="AP62" s="10">
        <f t="shared" si="69"/>
        <v>595.80265527355368</v>
      </c>
      <c r="AQ62" s="10">
        <f t="shared" si="69"/>
        <v>360.79956524768727</v>
      </c>
      <c r="AR62" s="10">
        <f t="shared" si="69"/>
        <v>266.52630859739281</v>
      </c>
      <c r="AS62" s="10">
        <f t="shared" si="69"/>
        <v>205.92711585199362</v>
      </c>
      <c r="AT62" s="10">
        <f t="shared" si="69"/>
        <v>218.09851796047519</v>
      </c>
      <c r="AU62" s="10">
        <f t="shared" si="69"/>
        <v>304.04938603465797</v>
      </c>
      <c r="AV62" s="10">
        <f t="shared" si="69"/>
        <v>445.8601883482068</v>
      </c>
      <c r="AW62" s="10">
        <f t="shared" si="69"/>
        <v>601.4506627667057</v>
      </c>
      <c r="AX62" s="10">
        <f t="shared" si="69"/>
        <v>562.64649916781627</v>
      </c>
      <c r="AY62" s="10">
        <f t="shared" si="69"/>
        <v>591.97947687660496</v>
      </c>
      <c r="AZ62" s="10">
        <f t="shared" si="69"/>
        <v>666.19201039674203</v>
      </c>
      <c r="BA62" s="10">
        <f t="shared" si="69"/>
        <v>639.67390169678208</v>
      </c>
      <c r="BB62" s="10">
        <f t="shared" si="69"/>
        <v>625.03881521761537</v>
      </c>
      <c r="BC62" s="10">
        <f t="shared" ref="BC62:BK62" si="70">BC60*BC61</f>
        <v>378.50407479285894</v>
      </c>
      <c r="BD62" s="10">
        <f t="shared" si="70"/>
        <v>279.60480987375257</v>
      </c>
      <c r="BE62" s="10">
        <f t="shared" si="70"/>
        <v>216.03200216389493</v>
      </c>
      <c r="BF62" s="10">
        <f t="shared" si="70"/>
        <v>228.8006574998293</v>
      </c>
      <c r="BG62" s="10">
        <f t="shared" si="70"/>
        <v>318.96915250820888</v>
      </c>
      <c r="BH62" s="10">
        <f t="shared" si="70"/>
        <v>467.73864032196093</v>
      </c>
      <c r="BI62" s="10">
        <f t="shared" si="70"/>
        <v>630.96397161061452</v>
      </c>
      <c r="BJ62" s="10">
        <f t="shared" si="70"/>
        <v>590.25567965071286</v>
      </c>
      <c r="BK62" s="10">
        <f t="shared" si="70"/>
        <v>621.02803266328579</v>
      </c>
    </row>
    <row r="63" spans="2:63" x14ac:dyDescent="0.2"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</row>
    <row r="64" spans="2:63" x14ac:dyDescent="0.2">
      <c r="B64" t="s">
        <v>22</v>
      </c>
      <c r="C64" t="s">
        <v>21</v>
      </c>
      <c r="D64" s="10">
        <f>D62*D58</f>
        <v>0</v>
      </c>
      <c r="E64" s="10">
        <f t="shared" ref="E64:O64" si="71">E62*E58</f>
        <v>0</v>
      </c>
      <c r="F64" s="10">
        <f t="shared" si="71"/>
        <v>0</v>
      </c>
      <c r="G64" s="10">
        <f t="shared" si="71"/>
        <v>0</v>
      </c>
      <c r="H64" s="10">
        <f t="shared" si="71"/>
        <v>0</v>
      </c>
      <c r="I64" s="10">
        <f t="shared" si="71"/>
        <v>0</v>
      </c>
      <c r="J64" s="10">
        <f t="shared" si="71"/>
        <v>0</v>
      </c>
      <c r="K64" s="10">
        <f t="shared" si="71"/>
        <v>0</v>
      </c>
      <c r="L64" s="10">
        <f t="shared" si="71"/>
        <v>0</v>
      </c>
      <c r="M64" s="10">
        <f t="shared" si="71"/>
        <v>0</v>
      </c>
      <c r="N64" s="10">
        <f t="shared" si="71"/>
        <v>0</v>
      </c>
      <c r="O64" s="10">
        <f t="shared" si="71"/>
        <v>0</v>
      </c>
      <c r="P64" s="10">
        <f>P62*P58</f>
        <v>228.95922290257425</v>
      </c>
      <c r="Q64" s="10">
        <f>Q62*Q58</f>
        <v>224.70342047524036</v>
      </c>
      <c r="R64" s="10">
        <f t="shared" ref="R64:BB64" si="72">R62*R58</f>
        <v>228.45050535554017</v>
      </c>
      <c r="S64" s="10">
        <f t="shared" si="72"/>
        <v>140.23064936292951</v>
      </c>
      <c r="T64" s="10">
        <f t="shared" si="72"/>
        <v>107.30418254183407</v>
      </c>
      <c r="U64" s="10">
        <f t="shared" si="72"/>
        <v>85.879543944508157</v>
      </c>
      <c r="V64" s="10">
        <f t="shared" si="72"/>
        <v>94.216839870971157</v>
      </c>
      <c r="W64" s="10">
        <f t="shared" si="72"/>
        <v>136.05658821557674</v>
      </c>
      <c r="X64" s="10">
        <f t="shared" si="72"/>
        <v>206.66825244464272</v>
      </c>
      <c r="Y64" s="10">
        <f t="shared" si="72"/>
        <v>288.78504975339092</v>
      </c>
      <c r="Z64" s="10">
        <f t="shared" si="72"/>
        <v>279.84009913526302</v>
      </c>
      <c r="AA64" s="10">
        <f t="shared" si="72"/>
        <v>304.98649017604941</v>
      </c>
      <c r="AB64" s="10">
        <f t="shared" si="72"/>
        <v>343.2206199212211</v>
      </c>
      <c r="AC64" s="10">
        <f t="shared" si="72"/>
        <v>329.55855017991894</v>
      </c>
      <c r="AD64" s="10">
        <f t="shared" si="72"/>
        <v>322.0185866625107</v>
      </c>
      <c r="AE64" s="10">
        <f t="shared" si="72"/>
        <v>195.00444491333187</v>
      </c>
      <c r="AF64" s="10">
        <f t="shared" si="72"/>
        <v>144.05176687825048</v>
      </c>
      <c r="AG64" s="10">
        <f t="shared" si="72"/>
        <v>111.29919985284351</v>
      </c>
      <c r="AH64" s="10">
        <f t="shared" si="72"/>
        <v>117.87758225846538</v>
      </c>
      <c r="AI64" s="10">
        <f t="shared" si="72"/>
        <v>164.33218734403087</v>
      </c>
      <c r="AJ64" s="10">
        <f t="shared" si="72"/>
        <v>240.97789163938853</v>
      </c>
      <c r="AK64" s="10">
        <f t="shared" si="72"/>
        <v>325.07121386097299</v>
      </c>
      <c r="AL64" s="10">
        <f t="shared" si="72"/>
        <v>304.09839373650067</v>
      </c>
      <c r="AM64" s="10">
        <f t="shared" si="72"/>
        <v>319.95224054430014</v>
      </c>
      <c r="AN64" s="10">
        <f t="shared" si="72"/>
        <v>360.06252697098006</v>
      </c>
      <c r="AO64" s="10">
        <f t="shared" si="72"/>
        <v>345.73005663211728</v>
      </c>
      <c r="AP64" s="10">
        <f t="shared" si="72"/>
        <v>337.82010554010492</v>
      </c>
      <c r="AQ64" s="10">
        <f t="shared" si="72"/>
        <v>204.57335349543865</v>
      </c>
      <c r="AR64" s="10">
        <f t="shared" si="72"/>
        <v>151.12041697472171</v>
      </c>
      <c r="AS64" s="10">
        <f t="shared" si="72"/>
        <v>116.76067468808037</v>
      </c>
      <c r="AT64" s="10">
        <f t="shared" si="72"/>
        <v>123.66185968358943</v>
      </c>
      <c r="AU64" s="10">
        <f t="shared" si="72"/>
        <v>172.39600188165105</v>
      </c>
      <c r="AV64" s="10">
        <f t="shared" si="72"/>
        <v>252.80272679343324</v>
      </c>
      <c r="AW64" s="10">
        <f t="shared" si="72"/>
        <v>341.02252578872208</v>
      </c>
      <c r="AX64" s="10">
        <f t="shared" si="72"/>
        <v>319.02056502815179</v>
      </c>
      <c r="AY64" s="10">
        <f t="shared" si="72"/>
        <v>335.65236338903497</v>
      </c>
      <c r="AZ64" s="10">
        <f t="shared" si="72"/>
        <v>377.73086989495272</v>
      </c>
      <c r="BA64" s="10">
        <f t="shared" si="72"/>
        <v>362.69510226207541</v>
      </c>
      <c r="BB64" s="10">
        <f t="shared" si="72"/>
        <v>354.3970082283879</v>
      </c>
      <c r="BC64" s="10">
        <f t="shared" ref="BC64:BK64" si="73">BC62*BC58</f>
        <v>214.61181040755099</v>
      </c>
      <c r="BD64" s="10">
        <f t="shared" si="73"/>
        <v>158.53592719841768</v>
      </c>
      <c r="BE64" s="10">
        <f t="shared" si="73"/>
        <v>122.49014522692842</v>
      </c>
      <c r="BF64" s="10">
        <f t="shared" si="73"/>
        <v>129.72997280240321</v>
      </c>
      <c r="BG64" s="10">
        <f t="shared" si="73"/>
        <v>180.85550947215441</v>
      </c>
      <c r="BH64" s="10">
        <f t="shared" si="73"/>
        <v>265.2078090625518</v>
      </c>
      <c r="BI64" s="10">
        <f t="shared" si="73"/>
        <v>357.7565719032184</v>
      </c>
      <c r="BJ64" s="10">
        <f t="shared" si="73"/>
        <v>334.67497036195414</v>
      </c>
      <c r="BK64" s="10">
        <f t="shared" si="73"/>
        <v>352.12289452008298</v>
      </c>
    </row>
    <row r="65" spans="2:63" x14ac:dyDescent="0.2">
      <c r="B65" t="s">
        <v>23</v>
      </c>
      <c r="C65" t="s">
        <v>18</v>
      </c>
      <c r="D65" s="10">
        <f t="shared" ref="D65:AI65" si="74">D62-D64</f>
        <v>0</v>
      </c>
      <c r="E65" s="10">
        <f t="shared" si="74"/>
        <v>0</v>
      </c>
      <c r="F65" s="10">
        <f t="shared" si="74"/>
        <v>0</v>
      </c>
      <c r="G65" s="10">
        <f t="shared" si="74"/>
        <v>0</v>
      </c>
      <c r="H65" s="10">
        <f t="shared" si="74"/>
        <v>0</v>
      </c>
      <c r="I65" s="10">
        <f t="shared" si="74"/>
        <v>0</v>
      </c>
      <c r="J65" s="10">
        <f t="shared" si="74"/>
        <v>0</v>
      </c>
      <c r="K65" s="10">
        <f t="shared" si="74"/>
        <v>0</v>
      </c>
      <c r="L65" s="10">
        <f t="shared" si="74"/>
        <v>0</v>
      </c>
      <c r="M65" s="10">
        <f t="shared" si="74"/>
        <v>0</v>
      </c>
      <c r="N65" s="10">
        <f t="shared" si="74"/>
        <v>0</v>
      </c>
      <c r="O65" s="10">
        <f t="shared" si="74"/>
        <v>0</v>
      </c>
      <c r="P65" s="10">
        <f t="shared" si="74"/>
        <v>174.8489303647525</v>
      </c>
      <c r="Q65" s="10">
        <f t="shared" si="74"/>
        <v>171.59890840525412</v>
      </c>
      <c r="R65" s="10">
        <f t="shared" si="74"/>
        <v>174.46043883412509</v>
      </c>
      <c r="S65" s="10">
        <f t="shared" si="74"/>
        <v>107.08971988385977</v>
      </c>
      <c r="T65" s="10">
        <f t="shared" si="74"/>
        <v>81.944816650113168</v>
      </c>
      <c r="U65" s="10">
        <f t="shared" si="74"/>
        <v>65.583496521996551</v>
      </c>
      <c r="V65" s="10">
        <f t="shared" si="74"/>
        <v>71.950426215397741</v>
      </c>
      <c r="W65" s="10">
        <f t="shared" si="74"/>
        <v>103.90212115933815</v>
      </c>
      <c r="X65" s="10">
        <f t="shared" si="74"/>
        <v>157.82601994449792</v>
      </c>
      <c r="Y65" s="10">
        <f t="shared" si="74"/>
        <v>220.53602564941497</v>
      </c>
      <c r="Z65" s="10">
        <f t="shared" si="74"/>
        <v>213.70504925144428</v>
      </c>
      <c r="AA65" s="10">
        <f t="shared" si="74"/>
        <v>232.90855422615414</v>
      </c>
      <c r="AB65" s="10">
        <f t="shared" si="74"/>
        <v>262.10675207387794</v>
      </c>
      <c r="AC65" s="10">
        <f t="shared" si="74"/>
        <v>251.67346071940904</v>
      </c>
      <c r="AD65" s="10">
        <f t="shared" si="74"/>
        <v>245.91542861528598</v>
      </c>
      <c r="AE65" s="10">
        <f t="shared" si="74"/>
        <v>148.91873835533104</v>
      </c>
      <c r="AF65" s="10">
        <f t="shared" si="74"/>
        <v>110.00778669891088</v>
      </c>
      <c r="AG65" s="10">
        <f t="shared" si="74"/>
        <v>84.995685249173277</v>
      </c>
      <c r="AH65" s="10">
        <f t="shared" si="74"/>
        <v>90.019388215018566</v>
      </c>
      <c r="AI65" s="10">
        <f t="shared" si="74"/>
        <v>125.4953035625492</v>
      </c>
      <c r="AJ65" s="10">
        <f t="shared" ref="AJ65:BB65" si="75">AJ62-AJ64</f>
        <v>184.02720825371296</v>
      </c>
      <c r="AK65" s="10">
        <f t="shared" si="75"/>
        <v>248.24662363633388</v>
      </c>
      <c r="AL65" s="10">
        <f t="shared" si="75"/>
        <v>232.2303430121778</v>
      </c>
      <c r="AM65" s="10">
        <f t="shared" si="75"/>
        <v>244.33742531866312</v>
      </c>
      <c r="AN65" s="10">
        <f t="shared" si="75"/>
        <v>274.96838479441698</v>
      </c>
      <c r="AO65" s="10">
        <f t="shared" si="75"/>
        <v>264.02312966791322</v>
      </c>
      <c r="AP65" s="10">
        <f t="shared" si="75"/>
        <v>257.98254973344876</v>
      </c>
      <c r="AQ65" s="10">
        <f t="shared" si="75"/>
        <v>156.22621175224862</v>
      </c>
      <c r="AR65" s="10">
        <f t="shared" si="75"/>
        <v>115.40589162267111</v>
      </c>
      <c r="AS65" s="10">
        <f t="shared" si="75"/>
        <v>89.166441163913248</v>
      </c>
      <c r="AT65" s="10">
        <f t="shared" si="75"/>
        <v>94.436658276885765</v>
      </c>
      <c r="AU65" s="10">
        <f t="shared" si="75"/>
        <v>131.65338415300693</v>
      </c>
      <c r="AV65" s="10">
        <f t="shared" si="75"/>
        <v>193.05746155477357</v>
      </c>
      <c r="AW65" s="10">
        <f t="shared" si="75"/>
        <v>260.42813697798363</v>
      </c>
      <c r="AX65" s="10">
        <f t="shared" si="75"/>
        <v>243.62593413966448</v>
      </c>
      <c r="AY65" s="10">
        <f t="shared" si="75"/>
        <v>256.32711348756999</v>
      </c>
      <c r="AZ65" s="10">
        <f t="shared" si="75"/>
        <v>288.46114050178932</v>
      </c>
      <c r="BA65" s="10">
        <f t="shared" si="75"/>
        <v>276.97879943470667</v>
      </c>
      <c r="BB65" s="10">
        <f t="shared" si="75"/>
        <v>270.64180698922746</v>
      </c>
      <c r="BC65" s="10">
        <f t="shared" ref="BC65:BK65" si="76">BC62-BC64</f>
        <v>163.89226438530795</v>
      </c>
      <c r="BD65" s="10">
        <f t="shared" si="76"/>
        <v>121.06888267533489</v>
      </c>
      <c r="BE65" s="10">
        <f t="shared" si="76"/>
        <v>93.541856936966511</v>
      </c>
      <c r="BF65" s="10">
        <f t="shared" si="76"/>
        <v>99.070684697426088</v>
      </c>
      <c r="BG65" s="10">
        <f t="shared" si="76"/>
        <v>138.11364303605447</v>
      </c>
      <c r="BH65" s="10">
        <f t="shared" si="76"/>
        <v>202.53083125940913</v>
      </c>
      <c r="BI65" s="10">
        <f t="shared" si="76"/>
        <v>273.20739970739612</v>
      </c>
      <c r="BJ65" s="10">
        <f t="shared" si="76"/>
        <v>255.58070928875873</v>
      </c>
      <c r="BK65" s="10">
        <f t="shared" si="76"/>
        <v>268.90513814320281</v>
      </c>
    </row>
    <row r="66" spans="2:63" x14ac:dyDescent="0.2">
      <c r="H66" s="11"/>
    </row>
    <row r="67" spans="2:63" x14ac:dyDescent="0.2">
      <c r="B67" t="s">
        <v>24</v>
      </c>
      <c r="C67" t="s">
        <v>18</v>
      </c>
      <c r="D67" s="8">
        <f>D65*D57</f>
        <v>0</v>
      </c>
      <c r="E67" s="8">
        <f t="shared" ref="E67:O67" si="77">E65*E57</f>
        <v>0</v>
      </c>
      <c r="F67" s="8">
        <f t="shared" si="77"/>
        <v>0</v>
      </c>
      <c r="G67" s="8">
        <f t="shared" si="77"/>
        <v>0</v>
      </c>
      <c r="H67" s="8">
        <f t="shared" si="77"/>
        <v>0</v>
      </c>
      <c r="I67" s="8">
        <f t="shared" si="77"/>
        <v>0</v>
      </c>
      <c r="J67" s="8">
        <f t="shared" si="77"/>
        <v>0</v>
      </c>
      <c r="K67" s="8">
        <f t="shared" si="77"/>
        <v>0</v>
      </c>
      <c r="L67" s="8">
        <f t="shared" si="77"/>
        <v>0</v>
      </c>
      <c r="M67" s="8">
        <f t="shared" si="77"/>
        <v>0</v>
      </c>
      <c r="N67" s="8">
        <f t="shared" si="77"/>
        <v>0</v>
      </c>
      <c r="O67" s="8">
        <f t="shared" si="77"/>
        <v>0</v>
      </c>
      <c r="P67" s="8">
        <f>P65*P57</f>
        <v>35319.483933680007</v>
      </c>
      <c r="Q67" s="8">
        <f>Q65*Q57</f>
        <v>124924.005319025</v>
      </c>
      <c r="R67" s="8">
        <f t="shared" ref="R67:BB67" si="78">R65*R57</f>
        <v>297106.12733451504</v>
      </c>
      <c r="S67" s="8">
        <f t="shared" si="78"/>
        <v>308525.48298540001</v>
      </c>
      <c r="T67" s="8">
        <f t="shared" si="78"/>
        <v>293444.38842405524</v>
      </c>
      <c r="U67" s="8">
        <f t="shared" si="78"/>
        <v>280762.94861066726</v>
      </c>
      <c r="V67" s="8">
        <f t="shared" si="78"/>
        <v>358385.07297889615</v>
      </c>
      <c r="W67" s="8">
        <f t="shared" si="78"/>
        <v>590267.95030620007</v>
      </c>
      <c r="X67" s="8">
        <f t="shared" si="78"/>
        <v>1007087.8332658412</v>
      </c>
      <c r="Y67" s="8">
        <f t="shared" si="78"/>
        <v>1561615.5976235075</v>
      </c>
      <c r="Z67" s="8">
        <f t="shared" si="78"/>
        <v>1662838.988225488</v>
      </c>
      <c r="AA67" s="8">
        <f t="shared" si="78"/>
        <v>1975297.4483920133</v>
      </c>
      <c r="AB67" s="8">
        <f t="shared" si="78"/>
        <v>2222927.3643385586</v>
      </c>
      <c r="AC67" s="8">
        <f t="shared" si="78"/>
        <v>2134442.6203613081</v>
      </c>
      <c r="AD67" s="8">
        <f t="shared" si="78"/>
        <v>2085608.7500862405</v>
      </c>
      <c r="AE67" s="8">
        <f t="shared" si="78"/>
        <v>1262979.8199915625</v>
      </c>
      <c r="AF67" s="8">
        <f t="shared" si="78"/>
        <v>932976.03899346315</v>
      </c>
      <c r="AG67" s="8">
        <f t="shared" si="78"/>
        <v>720848.40659823862</v>
      </c>
      <c r="AH67" s="8">
        <f t="shared" si="78"/>
        <v>763454.43145157245</v>
      </c>
      <c r="AI67" s="8">
        <f t="shared" si="78"/>
        <v>1064325.6695139797</v>
      </c>
      <c r="AJ67" s="8">
        <f t="shared" si="78"/>
        <v>1560734.7531997396</v>
      </c>
      <c r="AK67" s="8">
        <f t="shared" si="78"/>
        <v>2105379.6150597478</v>
      </c>
      <c r="AL67" s="8">
        <f t="shared" si="78"/>
        <v>1969545.5390862799</v>
      </c>
      <c r="AM67" s="8">
        <f t="shared" si="78"/>
        <v>2072225.704127582</v>
      </c>
      <c r="AN67" s="8">
        <f t="shared" si="78"/>
        <v>2332006.8714414504</v>
      </c>
      <c r="AO67" s="8">
        <f t="shared" si="78"/>
        <v>2239180.1627135719</v>
      </c>
      <c r="AP67" s="8">
        <f t="shared" si="78"/>
        <v>2187950.0042893789</v>
      </c>
      <c r="AQ67" s="8">
        <f t="shared" si="78"/>
        <v>1324954.5018708205</v>
      </c>
      <c r="AR67" s="8">
        <f t="shared" si="78"/>
        <v>978757.3668518737</v>
      </c>
      <c r="AS67" s="8">
        <f t="shared" si="78"/>
        <v>756220.5875111483</v>
      </c>
      <c r="AT67" s="8">
        <f t="shared" si="78"/>
        <v>800917.29884626821</v>
      </c>
      <c r="AU67" s="8">
        <f t="shared" si="78"/>
        <v>1116552.3510016517</v>
      </c>
      <c r="AV67" s="8">
        <f t="shared" si="78"/>
        <v>1637320.3314460346</v>
      </c>
      <c r="AW67" s="8">
        <f t="shared" si="78"/>
        <v>2208691.0297102793</v>
      </c>
      <c r="AX67" s="8">
        <f t="shared" si="78"/>
        <v>2066191.5474384944</v>
      </c>
      <c r="AY67" s="8">
        <f t="shared" si="78"/>
        <v>2173910.2494880809</v>
      </c>
      <c r="AZ67" s="8">
        <f t="shared" si="78"/>
        <v>2446438.9325956753</v>
      </c>
      <c r="BA67" s="8">
        <f t="shared" si="78"/>
        <v>2349057.1980057475</v>
      </c>
      <c r="BB67" s="8">
        <f t="shared" si="78"/>
        <v>2295313.1650756383</v>
      </c>
      <c r="BC67" s="8">
        <f t="shared" ref="BC67:BK67" si="79">BC65*BC57</f>
        <v>1389970.2942517968</v>
      </c>
      <c r="BD67" s="8">
        <f t="shared" si="79"/>
        <v>1026785.1939695152</v>
      </c>
      <c r="BE67" s="8">
        <f t="shared" si="79"/>
        <v>793328.48868241301</v>
      </c>
      <c r="BF67" s="8">
        <f t="shared" si="79"/>
        <v>840218.4769188707</v>
      </c>
      <c r="BG67" s="8">
        <f t="shared" si="79"/>
        <v>1171341.806588778</v>
      </c>
      <c r="BH67" s="8">
        <f t="shared" si="79"/>
        <v>1717663.9799110489</v>
      </c>
      <c r="BI67" s="8">
        <f t="shared" si="79"/>
        <v>2317071.9569184263</v>
      </c>
      <c r="BJ67" s="8">
        <f t="shared" si="79"/>
        <v>2167579.9954779628</v>
      </c>
      <c r="BK67" s="8">
        <f t="shared" si="79"/>
        <v>2280584.476592503</v>
      </c>
    </row>
    <row r="68" spans="2:63" x14ac:dyDescent="0.2">
      <c r="B68" t="s">
        <v>25</v>
      </c>
      <c r="C68" t="s">
        <v>18</v>
      </c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43">
        <v>422.83300000000003</v>
      </c>
      <c r="Q68" s="43">
        <v>20750.219000000001</v>
      </c>
      <c r="R68" s="43">
        <v>51854.220999999998</v>
      </c>
      <c r="S68" s="43">
        <v>63707.567000000003</v>
      </c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</row>
    <row r="69" spans="2:63" x14ac:dyDescent="0.2">
      <c r="B69" t="s">
        <v>26</v>
      </c>
      <c r="C69" t="s">
        <v>18</v>
      </c>
      <c r="D69" s="9">
        <f>D64*D57</f>
        <v>0</v>
      </c>
      <c r="E69" s="9">
        <f t="shared" ref="E69:O69" si="80">E64*E57</f>
        <v>0</v>
      </c>
      <c r="F69" s="9">
        <f t="shared" si="80"/>
        <v>0</v>
      </c>
      <c r="G69" s="9">
        <f t="shared" si="80"/>
        <v>0</v>
      </c>
      <c r="H69" s="9">
        <f t="shared" si="80"/>
        <v>0</v>
      </c>
      <c r="I69" s="9">
        <f t="shared" si="80"/>
        <v>0</v>
      </c>
      <c r="J69" s="9">
        <f t="shared" si="80"/>
        <v>0</v>
      </c>
      <c r="K69" s="9">
        <f t="shared" si="80"/>
        <v>0</v>
      </c>
      <c r="L69" s="9">
        <f t="shared" si="80"/>
        <v>0</v>
      </c>
      <c r="M69" s="9">
        <f t="shared" si="80"/>
        <v>0</v>
      </c>
      <c r="N69" s="9">
        <f t="shared" si="80"/>
        <v>0</v>
      </c>
      <c r="O69" s="9">
        <f t="shared" si="80"/>
        <v>0</v>
      </c>
      <c r="P69" s="9">
        <f>P64*P57</f>
        <v>46249.763026319997</v>
      </c>
      <c r="Q69" s="9">
        <f>Q64*Q57</f>
        <v>163584.09010597499</v>
      </c>
      <c r="R69" s="9">
        <f t="shared" ref="R69:BB69" si="81">R64*R57</f>
        <v>389051.2106204849</v>
      </c>
      <c r="S69" s="9">
        <f t="shared" si="81"/>
        <v>404004.50081459992</v>
      </c>
      <c r="T69" s="9">
        <f t="shared" si="81"/>
        <v>384256.27768230782</v>
      </c>
      <c r="U69" s="9">
        <f t="shared" si="81"/>
        <v>367650.32762643939</v>
      </c>
      <c r="V69" s="9">
        <f t="shared" si="81"/>
        <v>469294.07939730736</v>
      </c>
      <c r="W69" s="9">
        <f t="shared" si="81"/>
        <v>772937.47765269142</v>
      </c>
      <c r="X69" s="9">
        <f t="shared" si="81"/>
        <v>1318750.1188492652</v>
      </c>
      <c r="Y69" s="9">
        <f t="shared" si="81"/>
        <v>2044886.937303761</v>
      </c>
      <c r="Z69" s="9">
        <f t="shared" si="81"/>
        <v>2177435.8113714815</v>
      </c>
      <c r="AA69" s="9">
        <f t="shared" si="81"/>
        <v>2586590.4231830752</v>
      </c>
      <c r="AB69" s="9">
        <f t="shared" si="81"/>
        <v>2910854.0775518762</v>
      </c>
      <c r="AC69" s="9">
        <f t="shared" si="81"/>
        <v>2794986.0640758923</v>
      </c>
      <c r="AD69" s="9">
        <f t="shared" si="81"/>
        <v>2731039.6334847533</v>
      </c>
      <c r="AE69" s="9">
        <f t="shared" si="81"/>
        <v>1653832.6973099676</v>
      </c>
      <c r="AF69" s="9">
        <f t="shared" si="81"/>
        <v>1221703.0348944422</v>
      </c>
      <c r="AG69" s="9">
        <f t="shared" si="81"/>
        <v>943928.51395196584</v>
      </c>
      <c r="AH69" s="9">
        <f t="shared" si="81"/>
        <v>999719.77513404493</v>
      </c>
      <c r="AI69" s="9">
        <f t="shared" si="81"/>
        <v>1393701.2808647258</v>
      </c>
      <c r="AJ69" s="9">
        <f t="shared" si="81"/>
        <v>2043733.498993654</v>
      </c>
      <c r="AK69" s="9">
        <f t="shared" si="81"/>
        <v>2756928.9647549121</v>
      </c>
      <c r="AL69" s="9">
        <f t="shared" si="81"/>
        <v>2579058.4772792622</v>
      </c>
      <c r="AM69" s="9">
        <f t="shared" si="81"/>
        <v>2713514.9520562096</v>
      </c>
      <c r="AN69" s="9">
        <f t="shared" si="81"/>
        <v>3053690.2912408817</v>
      </c>
      <c r="AO69" s="9">
        <f t="shared" si="81"/>
        <v>2932136.6102969865</v>
      </c>
      <c r="AP69" s="9">
        <f t="shared" si="81"/>
        <v>2865052.3150856299</v>
      </c>
      <c r="AQ69" s="9">
        <f t="shared" si="81"/>
        <v>1734986.6109948151</v>
      </c>
      <c r="AR69" s="9">
        <f t="shared" si="81"/>
        <v>1281652.2563626147</v>
      </c>
      <c r="AS69" s="9">
        <f t="shared" si="81"/>
        <v>990247.28202960966</v>
      </c>
      <c r="AT69" s="9">
        <f t="shared" si="81"/>
        <v>1048776.2319765219</v>
      </c>
      <c r="AU69" s="9">
        <f t="shared" si="81"/>
        <v>1462090.4919582824</v>
      </c>
      <c r="AV69" s="9">
        <f t="shared" si="81"/>
        <v>2144019.9259351073</v>
      </c>
      <c r="AW69" s="9">
        <f t="shared" si="81"/>
        <v>2892212.0412141518</v>
      </c>
      <c r="AX69" s="9">
        <f t="shared" si="81"/>
        <v>2705613.4120037556</v>
      </c>
      <c r="AY69" s="9">
        <f t="shared" si="81"/>
        <v>2846667.6939024054</v>
      </c>
      <c r="AZ69" s="9">
        <f t="shared" si="81"/>
        <v>3203535.5075790938</v>
      </c>
      <c r="BA69" s="9">
        <f t="shared" si="81"/>
        <v>3076017.1622846616</v>
      </c>
      <c r="BB69" s="9">
        <f t="shared" si="81"/>
        <v>3005641.0267849579</v>
      </c>
      <c r="BC69" s="9">
        <f t="shared" ref="BC69:BK69" si="82">BC64*BC57</f>
        <v>1820122.7640664401</v>
      </c>
      <c r="BD69" s="9">
        <f t="shared" si="82"/>
        <v>1344543.1985697804</v>
      </c>
      <c r="BE69" s="9">
        <f t="shared" si="82"/>
        <v>1038838.9216695799</v>
      </c>
      <c r="BF69" s="9">
        <f t="shared" si="82"/>
        <v>1100239.8993371816</v>
      </c>
      <c r="BG69" s="9">
        <f t="shared" si="82"/>
        <v>1533835.5758333416</v>
      </c>
      <c r="BH69" s="9">
        <f t="shared" si="82"/>
        <v>2249227.428659502</v>
      </c>
      <c r="BI69" s="9">
        <f t="shared" si="82"/>
        <v>3034133.4863111954</v>
      </c>
      <c r="BJ69" s="9">
        <f t="shared" si="82"/>
        <v>2838378.4236397329</v>
      </c>
      <c r="BK69" s="9">
        <f t="shared" si="82"/>
        <v>2986354.2684248239</v>
      </c>
    </row>
    <row r="70" spans="2:63" ht="15" customHeight="1" x14ac:dyDescent="0.2">
      <c r="H70" s="11"/>
      <c r="J70" s="9">
        <f>SUM(P67:U67)</f>
        <v>1340082.4366073427</v>
      </c>
      <c r="V70" s="9">
        <f>SUM(V69:AG69)</f>
        <v>21626238.869026475</v>
      </c>
    </row>
    <row r="71" spans="2:63" ht="15" customHeight="1" x14ac:dyDescent="0.2">
      <c r="H71" s="11"/>
      <c r="V71" s="9">
        <f>SUM(V67:AG67)</f>
        <v>16515275.891161317</v>
      </c>
    </row>
    <row r="72" spans="2:63" x14ac:dyDescent="0.2">
      <c r="B72" t="s">
        <v>24</v>
      </c>
      <c r="C72" t="s">
        <v>40</v>
      </c>
      <c r="D72" s="8">
        <f>D67*$D$55</f>
        <v>0</v>
      </c>
      <c r="E72" s="8">
        <f t="shared" ref="E72:O72" si="83">E67*$D$55</f>
        <v>0</v>
      </c>
      <c r="F72" s="8">
        <f t="shared" si="83"/>
        <v>0</v>
      </c>
      <c r="G72" s="8">
        <f t="shared" si="83"/>
        <v>0</v>
      </c>
      <c r="H72" s="8">
        <f t="shared" si="83"/>
        <v>0</v>
      </c>
      <c r="I72" s="8">
        <f t="shared" si="83"/>
        <v>0</v>
      </c>
      <c r="J72" s="8">
        <f t="shared" si="83"/>
        <v>0</v>
      </c>
      <c r="K72" s="8">
        <f t="shared" si="83"/>
        <v>0</v>
      </c>
      <c r="L72" s="8">
        <f t="shared" si="83"/>
        <v>0</v>
      </c>
      <c r="M72" s="8">
        <f t="shared" si="83"/>
        <v>0</v>
      </c>
      <c r="N72" s="8">
        <f t="shared" si="83"/>
        <v>0</v>
      </c>
      <c r="O72" s="8">
        <f t="shared" si="83"/>
        <v>0</v>
      </c>
      <c r="P72" s="8">
        <f>P67*$D$55</f>
        <v>8829.8709834200017</v>
      </c>
      <c r="Q72" s="8">
        <f>Q67*$D$55</f>
        <v>31231.001329756251</v>
      </c>
      <c r="R72" s="8">
        <f t="shared" ref="R72:BB72" si="84">R67*$D$55</f>
        <v>74276.53183362876</v>
      </c>
      <c r="S72" s="8">
        <f t="shared" si="84"/>
        <v>77131.370746350003</v>
      </c>
      <c r="T72" s="8">
        <f t="shared" si="84"/>
        <v>73361.097106013811</v>
      </c>
      <c r="U72" s="8">
        <f t="shared" si="84"/>
        <v>70190.737152666814</v>
      </c>
      <c r="V72" s="8">
        <f t="shared" si="84"/>
        <v>89596.268244724037</v>
      </c>
      <c r="W72" s="8">
        <f t="shared" si="84"/>
        <v>147566.98757655002</v>
      </c>
      <c r="X72" s="8">
        <f t="shared" si="84"/>
        <v>251771.95831646031</v>
      </c>
      <c r="Y72" s="8">
        <f t="shared" si="84"/>
        <v>390403.89940587687</v>
      </c>
      <c r="Z72" s="8">
        <f t="shared" si="84"/>
        <v>415709.747056372</v>
      </c>
      <c r="AA72" s="8">
        <f t="shared" si="84"/>
        <v>493824.36209800333</v>
      </c>
      <c r="AB72" s="8">
        <f t="shared" si="84"/>
        <v>555731.84108463966</v>
      </c>
      <c r="AC72" s="8">
        <f t="shared" si="84"/>
        <v>533610.65509032703</v>
      </c>
      <c r="AD72" s="8">
        <f t="shared" si="84"/>
        <v>521402.18752156012</v>
      </c>
      <c r="AE72" s="8">
        <f t="shared" si="84"/>
        <v>315744.95499789063</v>
      </c>
      <c r="AF72" s="8">
        <f t="shared" si="84"/>
        <v>233244.00974836579</v>
      </c>
      <c r="AG72" s="8">
        <f t="shared" si="84"/>
        <v>180212.10164955966</v>
      </c>
      <c r="AH72" s="8">
        <f t="shared" si="84"/>
        <v>190863.60786289311</v>
      </c>
      <c r="AI72" s="8">
        <f t="shared" si="84"/>
        <v>266081.41737849492</v>
      </c>
      <c r="AJ72" s="8">
        <f t="shared" si="84"/>
        <v>390183.6882999349</v>
      </c>
      <c r="AK72" s="8">
        <f t="shared" si="84"/>
        <v>526344.90376493696</v>
      </c>
      <c r="AL72" s="8">
        <f t="shared" si="84"/>
        <v>492386.38477156998</v>
      </c>
      <c r="AM72" s="8">
        <f t="shared" si="84"/>
        <v>518056.42603189551</v>
      </c>
      <c r="AN72" s="8">
        <f t="shared" si="84"/>
        <v>583001.71786036261</v>
      </c>
      <c r="AO72" s="8">
        <f t="shared" si="84"/>
        <v>559795.04067839298</v>
      </c>
      <c r="AP72" s="8">
        <f t="shared" si="84"/>
        <v>546987.50107234472</v>
      </c>
      <c r="AQ72" s="8">
        <f t="shared" si="84"/>
        <v>331238.62546770513</v>
      </c>
      <c r="AR72" s="8">
        <f t="shared" si="84"/>
        <v>244689.34171296842</v>
      </c>
      <c r="AS72" s="8">
        <f t="shared" si="84"/>
        <v>189055.14687778708</v>
      </c>
      <c r="AT72" s="8">
        <f t="shared" si="84"/>
        <v>200229.32471156705</v>
      </c>
      <c r="AU72" s="8">
        <f t="shared" si="84"/>
        <v>279138.08775041293</v>
      </c>
      <c r="AV72" s="8">
        <f t="shared" si="84"/>
        <v>409330.08286150865</v>
      </c>
      <c r="AW72" s="8">
        <f t="shared" si="84"/>
        <v>552172.75742756983</v>
      </c>
      <c r="AX72" s="8">
        <f t="shared" si="84"/>
        <v>516547.8868596236</v>
      </c>
      <c r="AY72" s="8">
        <f t="shared" si="84"/>
        <v>543477.56237202021</v>
      </c>
      <c r="AZ72" s="8">
        <f t="shared" si="84"/>
        <v>611609.73314891884</v>
      </c>
      <c r="BA72" s="8">
        <f t="shared" si="84"/>
        <v>587264.29950143688</v>
      </c>
      <c r="BB72" s="8">
        <f t="shared" si="84"/>
        <v>573828.29126890958</v>
      </c>
      <c r="BC72" s="8">
        <f t="shared" ref="BC72:BK72" si="85">BC67*$D$55</f>
        <v>347492.5735629492</v>
      </c>
      <c r="BD72" s="8">
        <f t="shared" si="85"/>
        <v>256696.29849237879</v>
      </c>
      <c r="BE72" s="8">
        <f t="shared" si="85"/>
        <v>198332.12217060325</v>
      </c>
      <c r="BF72" s="8">
        <f t="shared" si="85"/>
        <v>210054.61922971767</v>
      </c>
      <c r="BG72" s="8">
        <f t="shared" si="85"/>
        <v>292835.45164719451</v>
      </c>
      <c r="BH72" s="8">
        <f t="shared" si="85"/>
        <v>429415.99497776222</v>
      </c>
      <c r="BI72" s="8">
        <f t="shared" si="85"/>
        <v>579267.98922960658</v>
      </c>
      <c r="BJ72" s="8">
        <f t="shared" si="85"/>
        <v>541894.99886949069</v>
      </c>
      <c r="BK72" s="8">
        <f t="shared" si="85"/>
        <v>570146.11914812576</v>
      </c>
    </row>
    <row r="73" spans="2:63" x14ac:dyDescent="0.2">
      <c r="B73" t="s">
        <v>25</v>
      </c>
      <c r="C73" t="s">
        <v>40</v>
      </c>
      <c r="D73" s="8">
        <f>D68*$D$55</f>
        <v>0</v>
      </c>
      <c r="E73" s="8">
        <f t="shared" ref="E73:O73" si="86">E68*$D$55</f>
        <v>0</v>
      </c>
      <c r="F73" s="8">
        <f t="shared" si="86"/>
        <v>0</v>
      </c>
      <c r="G73" s="8">
        <f t="shared" si="86"/>
        <v>0</v>
      </c>
      <c r="H73" s="8">
        <f t="shared" si="86"/>
        <v>0</v>
      </c>
      <c r="I73" s="8">
        <f t="shared" si="86"/>
        <v>0</v>
      </c>
      <c r="J73" s="8">
        <f t="shared" si="86"/>
        <v>0</v>
      </c>
      <c r="K73" s="8">
        <f t="shared" si="86"/>
        <v>0</v>
      </c>
      <c r="L73" s="8">
        <f t="shared" si="86"/>
        <v>0</v>
      </c>
      <c r="M73" s="8">
        <f t="shared" si="86"/>
        <v>0</v>
      </c>
      <c r="N73" s="8">
        <f t="shared" si="86"/>
        <v>0</v>
      </c>
      <c r="O73" s="8">
        <f t="shared" si="86"/>
        <v>0</v>
      </c>
      <c r="P73" s="8">
        <f>P68*$D$55</f>
        <v>105.70825000000001</v>
      </c>
      <c r="Q73" s="8">
        <f>Q68*$D$55</f>
        <v>5187.5547500000002</v>
      </c>
      <c r="R73" s="8">
        <f t="shared" ref="R73:BB73" si="87">R68*$D$55</f>
        <v>12963.555249999999</v>
      </c>
      <c r="S73" s="8">
        <f t="shared" si="87"/>
        <v>15926.891750000001</v>
      </c>
      <c r="T73" s="8">
        <f t="shared" si="87"/>
        <v>0</v>
      </c>
      <c r="U73" s="8">
        <f t="shared" si="87"/>
        <v>0</v>
      </c>
      <c r="V73" s="8">
        <f t="shared" si="87"/>
        <v>0</v>
      </c>
      <c r="W73" s="8">
        <f t="shared" si="87"/>
        <v>0</v>
      </c>
      <c r="X73" s="8">
        <f t="shared" si="87"/>
        <v>0</v>
      </c>
      <c r="Y73" s="8">
        <f t="shared" si="87"/>
        <v>0</v>
      </c>
      <c r="Z73" s="8">
        <f t="shared" si="87"/>
        <v>0</v>
      </c>
      <c r="AA73" s="8">
        <f t="shared" si="87"/>
        <v>0</v>
      </c>
      <c r="AB73" s="8">
        <f t="shared" si="87"/>
        <v>0</v>
      </c>
      <c r="AC73" s="8">
        <f t="shared" si="87"/>
        <v>0</v>
      </c>
      <c r="AD73" s="8">
        <f t="shared" si="87"/>
        <v>0</v>
      </c>
      <c r="AE73" s="8">
        <f t="shared" si="87"/>
        <v>0</v>
      </c>
      <c r="AF73" s="8">
        <f t="shared" si="87"/>
        <v>0</v>
      </c>
      <c r="AG73" s="8">
        <f t="shared" si="87"/>
        <v>0</v>
      </c>
      <c r="AH73" s="8">
        <f t="shared" si="87"/>
        <v>0</v>
      </c>
      <c r="AI73" s="8">
        <f t="shared" si="87"/>
        <v>0</v>
      </c>
      <c r="AJ73" s="8">
        <f t="shared" si="87"/>
        <v>0</v>
      </c>
      <c r="AK73" s="8">
        <f t="shared" si="87"/>
        <v>0</v>
      </c>
      <c r="AL73" s="8">
        <f t="shared" si="87"/>
        <v>0</v>
      </c>
      <c r="AM73" s="8">
        <f t="shared" si="87"/>
        <v>0</v>
      </c>
      <c r="AN73" s="8">
        <f t="shared" si="87"/>
        <v>0</v>
      </c>
      <c r="AO73" s="8">
        <f t="shared" si="87"/>
        <v>0</v>
      </c>
      <c r="AP73" s="8">
        <f t="shared" si="87"/>
        <v>0</v>
      </c>
      <c r="AQ73" s="8">
        <f t="shared" si="87"/>
        <v>0</v>
      </c>
      <c r="AR73" s="8">
        <f t="shared" si="87"/>
        <v>0</v>
      </c>
      <c r="AS73" s="8">
        <f t="shared" si="87"/>
        <v>0</v>
      </c>
      <c r="AT73" s="8">
        <f t="shared" si="87"/>
        <v>0</v>
      </c>
      <c r="AU73" s="8">
        <f t="shared" si="87"/>
        <v>0</v>
      </c>
      <c r="AV73" s="8">
        <f t="shared" si="87"/>
        <v>0</v>
      </c>
      <c r="AW73" s="8">
        <f t="shared" si="87"/>
        <v>0</v>
      </c>
      <c r="AX73" s="8">
        <f t="shared" si="87"/>
        <v>0</v>
      </c>
      <c r="AY73" s="8">
        <f t="shared" si="87"/>
        <v>0</v>
      </c>
      <c r="AZ73" s="8">
        <f t="shared" si="87"/>
        <v>0</v>
      </c>
      <c r="BA73" s="8">
        <f t="shared" si="87"/>
        <v>0</v>
      </c>
      <c r="BB73" s="8">
        <f t="shared" si="87"/>
        <v>0</v>
      </c>
      <c r="BC73" s="8">
        <f t="shared" ref="BC73:BK73" si="88">BC68*$D$55</f>
        <v>0</v>
      </c>
      <c r="BD73" s="8">
        <f t="shared" si="88"/>
        <v>0</v>
      </c>
      <c r="BE73" s="8">
        <f t="shared" si="88"/>
        <v>0</v>
      </c>
      <c r="BF73" s="8">
        <f t="shared" si="88"/>
        <v>0</v>
      </c>
      <c r="BG73" s="8">
        <f t="shared" si="88"/>
        <v>0</v>
      </c>
      <c r="BH73" s="8">
        <f t="shared" si="88"/>
        <v>0</v>
      </c>
      <c r="BI73" s="8">
        <f t="shared" si="88"/>
        <v>0</v>
      </c>
      <c r="BJ73" s="8">
        <f t="shared" si="88"/>
        <v>0</v>
      </c>
      <c r="BK73" s="8">
        <f t="shared" si="88"/>
        <v>0</v>
      </c>
    </row>
    <row r="74" spans="2:63" x14ac:dyDescent="0.2">
      <c r="B74" t="s">
        <v>28</v>
      </c>
      <c r="C74" t="s">
        <v>40</v>
      </c>
      <c r="D74" s="9">
        <f t="shared" ref="D74:AI74" si="89">D72-D73</f>
        <v>0</v>
      </c>
      <c r="E74" s="9">
        <f t="shared" si="89"/>
        <v>0</v>
      </c>
      <c r="F74" s="9">
        <f t="shared" si="89"/>
        <v>0</v>
      </c>
      <c r="G74" s="9">
        <f t="shared" si="89"/>
        <v>0</v>
      </c>
      <c r="H74" s="9">
        <f t="shared" si="89"/>
        <v>0</v>
      </c>
      <c r="I74" s="9">
        <f t="shared" si="89"/>
        <v>0</v>
      </c>
      <c r="J74" s="9">
        <f t="shared" si="89"/>
        <v>0</v>
      </c>
      <c r="K74" s="9">
        <f t="shared" si="89"/>
        <v>0</v>
      </c>
      <c r="L74" s="9">
        <f t="shared" si="89"/>
        <v>0</v>
      </c>
      <c r="M74" s="9">
        <f t="shared" si="89"/>
        <v>0</v>
      </c>
      <c r="N74" s="9">
        <f t="shared" si="89"/>
        <v>0</v>
      </c>
      <c r="O74" s="9">
        <f t="shared" si="89"/>
        <v>0</v>
      </c>
      <c r="P74" s="9">
        <f t="shared" si="89"/>
        <v>8724.162733420002</v>
      </c>
      <c r="Q74" s="9">
        <f t="shared" si="89"/>
        <v>26043.446579756252</v>
      </c>
      <c r="R74" s="9">
        <f t="shared" si="89"/>
        <v>61312.976583628762</v>
      </c>
      <c r="S74" s="9">
        <f t="shared" si="89"/>
        <v>61204.478996350001</v>
      </c>
      <c r="T74" s="9">
        <f t="shared" si="89"/>
        <v>73361.097106013811</v>
      </c>
      <c r="U74" s="9">
        <f t="shared" si="89"/>
        <v>70190.737152666814</v>
      </c>
      <c r="V74" s="9">
        <f t="shared" si="89"/>
        <v>89596.268244724037</v>
      </c>
      <c r="W74" s="9">
        <f t="shared" si="89"/>
        <v>147566.98757655002</v>
      </c>
      <c r="X74" s="9">
        <f t="shared" si="89"/>
        <v>251771.95831646031</v>
      </c>
      <c r="Y74" s="9">
        <f t="shared" si="89"/>
        <v>390403.89940587687</v>
      </c>
      <c r="Z74" s="9">
        <f t="shared" si="89"/>
        <v>415709.747056372</v>
      </c>
      <c r="AA74" s="9">
        <f t="shared" si="89"/>
        <v>493824.36209800333</v>
      </c>
      <c r="AB74" s="9">
        <f t="shared" si="89"/>
        <v>555731.84108463966</v>
      </c>
      <c r="AC74" s="9">
        <f t="shared" si="89"/>
        <v>533610.65509032703</v>
      </c>
      <c r="AD74" s="9">
        <f t="shared" si="89"/>
        <v>521402.18752156012</v>
      </c>
      <c r="AE74" s="9">
        <f t="shared" si="89"/>
        <v>315744.95499789063</v>
      </c>
      <c r="AF74" s="9">
        <f t="shared" si="89"/>
        <v>233244.00974836579</v>
      </c>
      <c r="AG74" s="9">
        <f t="shared" si="89"/>
        <v>180212.10164955966</v>
      </c>
      <c r="AH74" s="9">
        <f t="shared" si="89"/>
        <v>190863.60786289311</v>
      </c>
      <c r="AI74" s="9">
        <f t="shared" si="89"/>
        <v>266081.41737849492</v>
      </c>
      <c r="AJ74" s="9">
        <f t="shared" ref="AJ74:BB74" si="90">AJ72-AJ73</f>
        <v>390183.6882999349</v>
      </c>
      <c r="AK74" s="9">
        <f t="shared" si="90"/>
        <v>526344.90376493696</v>
      </c>
      <c r="AL74" s="9">
        <f t="shared" si="90"/>
        <v>492386.38477156998</v>
      </c>
      <c r="AM74" s="9">
        <f t="shared" si="90"/>
        <v>518056.42603189551</v>
      </c>
      <c r="AN74" s="9">
        <f t="shared" si="90"/>
        <v>583001.71786036261</v>
      </c>
      <c r="AO74" s="9">
        <f t="shared" si="90"/>
        <v>559795.04067839298</v>
      </c>
      <c r="AP74" s="9">
        <f t="shared" si="90"/>
        <v>546987.50107234472</v>
      </c>
      <c r="AQ74" s="9">
        <f t="shared" si="90"/>
        <v>331238.62546770513</v>
      </c>
      <c r="AR74" s="9">
        <f t="shared" si="90"/>
        <v>244689.34171296842</v>
      </c>
      <c r="AS74" s="9">
        <f t="shared" si="90"/>
        <v>189055.14687778708</v>
      </c>
      <c r="AT74" s="9">
        <f t="shared" si="90"/>
        <v>200229.32471156705</v>
      </c>
      <c r="AU74" s="9">
        <f t="shared" si="90"/>
        <v>279138.08775041293</v>
      </c>
      <c r="AV74" s="9">
        <f t="shared" si="90"/>
        <v>409330.08286150865</v>
      </c>
      <c r="AW74" s="9">
        <f t="shared" si="90"/>
        <v>552172.75742756983</v>
      </c>
      <c r="AX74" s="9">
        <f t="shared" si="90"/>
        <v>516547.8868596236</v>
      </c>
      <c r="AY74" s="9">
        <f t="shared" si="90"/>
        <v>543477.56237202021</v>
      </c>
      <c r="AZ74" s="9">
        <f t="shared" si="90"/>
        <v>611609.73314891884</v>
      </c>
      <c r="BA74" s="9">
        <f t="shared" si="90"/>
        <v>587264.29950143688</v>
      </c>
      <c r="BB74" s="9">
        <f t="shared" si="90"/>
        <v>573828.29126890958</v>
      </c>
      <c r="BC74" s="9">
        <f t="shared" ref="BC74:BK74" si="91">BC72-BC73</f>
        <v>347492.5735629492</v>
      </c>
      <c r="BD74" s="9">
        <f t="shared" si="91"/>
        <v>256696.29849237879</v>
      </c>
      <c r="BE74" s="9">
        <f t="shared" si="91"/>
        <v>198332.12217060325</v>
      </c>
      <c r="BF74" s="9">
        <f t="shared" si="91"/>
        <v>210054.61922971767</v>
      </c>
      <c r="BG74" s="9">
        <f t="shared" si="91"/>
        <v>292835.45164719451</v>
      </c>
      <c r="BH74" s="9">
        <f t="shared" si="91"/>
        <v>429415.99497776222</v>
      </c>
      <c r="BI74" s="9">
        <f t="shared" si="91"/>
        <v>579267.98922960658</v>
      </c>
      <c r="BJ74" s="9">
        <f t="shared" si="91"/>
        <v>541894.99886949069</v>
      </c>
      <c r="BK74" s="9">
        <f t="shared" si="91"/>
        <v>570146.11914812576</v>
      </c>
    </row>
    <row r="75" spans="2:63" x14ac:dyDescent="0.2">
      <c r="B75" t="s">
        <v>28</v>
      </c>
      <c r="C75" t="s">
        <v>29</v>
      </c>
      <c r="D75" s="12">
        <f t="shared" ref="D75:Q75" si="92">IF(D73=0,0,D74/D73)</f>
        <v>0</v>
      </c>
      <c r="E75" s="12">
        <f t="shared" si="92"/>
        <v>0</v>
      </c>
      <c r="F75" s="12">
        <f t="shared" si="92"/>
        <v>0</v>
      </c>
      <c r="G75" s="12">
        <f t="shared" si="92"/>
        <v>0</v>
      </c>
      <c r="H75" s="12">
        <f t="shared" si="92"/>
        <v>0</v>
      </c>
      <c r="I75" s="12">
        <f t="shared" si="92"/>
        <v>0</v>
      </c>
      <c r="J75" s="12">
        <f t="shared" si="92"/>
        <v>0</v>
      </c>
      <c r="K75" s="12">
        <f t="shared" si="92"/>
        <v>0</v>
      </c>
      <c r="L75" s="12">
        <f t="shared" si="92"/>
        <v>0</v>
      </c>
      <c r="M75" s="12">
        <f t="shared" si="92"/>
        <v>0</v>
      </c>
      <c r="N75" s="12">
        <f t="shared" si="92"/>
        <v>0</v>
      </c>
      <c r="O75" s="12">
        <f t="shared" si="92"/>
        <v>0</v>
      </c>
      <c r="P75" s="12">
        <f t="shared" si="92"/>
        <v>82.5305757442773</v>
      </c>
      <c r="Q75" s="12">
        <f t="shared" si="92"/>
        <v>5.0203704509829512</v>
      </c>
      <c r="R75" s="12">
        <f t="shared" ref="R75:BB75" si="93">IF(R73=0,0,R74/R73)</f>
        <v>4.72964209286868</v>
      </c>
      <c r="S75" s="12">
        <f t="shared" si="93"/>
        <v>3.8428388889093816</v>
      </c>
      <c r="T75" s="12">
        <f t="shared" si="93"/>
        <v>0</v>
      </c>
      <c r="U75" s="12">
        <f t="shared" si="93"/>
        <v>0</v>
      </c>
      <c r="V75" s="12">
        <f t="shared" si="93"/>
        <v>0</v>
      </c>
      <c r="W75" s="12">
        <f t="shared" si="93"/>
        <v>0</v>
      </c>
      <c r="X75" s="12">
        <f t="shared" si="93"/>
        <v>0</v>
      </c>
      <c r="Y75" s="12">
        <f t="shared" si="93"/>
        <v>0</v>
      </c>
      <c r="Z75" s="12">
        <f t="shared" si="93"/>
        <v>0</v>
      </c>
      <c r="AA75" s="12">
        <f t="shared" si="93"/>
        <v>0</v>
      </c>
      <c r="AB75" s="12">
        <f t="shared" si="93"/>
        <v>0</v>
      </c>
      <c r="AC75" s="12">
        <f t="shared" si="93"/>
        <v>0</v>
      </c>
      <c r="AD75" s="12">
        <f t="shared" si="93"/>
        <v>0</v>
      </c>
      <c r="AE75" s="12">
        <f t="shared" si="93"/>
        <v>0</v>
      </c>
      <c r="AF75" s="12">
        <f t="shared" si="93"/>
        <v>0</v>
      </c>
      <c r="AG75" s="12">
        <f t="shared" si="93"/>
        <v>0</v>
      </c>
      <c r="AH75" s="12">
        <f t="shared" si="93"/>
        <v>0</v>
      </c>
      <c r="AI75" s="12">
        <f t="shared" si="93"/>
        <v>0</v>
      </c>
      <c r="AJ75" s="12">
        <f t="shared" si="93"/>
        <v>0</v>
      </c>
      <c r="AK75" s="12">
        <f t="shared" si="93"/>
        <v>0</v>
      </c>
      <c r="AL75" s="12">
        <f t="shared" si="93"/>
        <v>0</v>
      </c>
      <c r="AM75" s="12">
        <f t="shared" si="93"/>
        <v>0</v>
      </c>
      <c r="AN75" s="12">
        <f t="shared" si="93"/>
        <v>0</v>
      </c>
      <c r="AO75" s="12">
        <f t="shared" si="93"/>
        <v>0</v>
      </c>
      <c r="AP75" s="12">
        <f t="shared" si="93"/>
        <v>0</v>
      </c>
      <c r="AQ75" s="12">
        <f t="shared" si="93"/>
        <v>0</v>
      </c>
      <c r="AR75" s="12">
        <f t="shared" si="93"/>
        <v>0</v>
      </c>
      <c r="AS75" s="12">
        <f t="shared" si="93"/>
        <v>0</v>
      </c>
      <c r="AT75" s="12">
        <f t="shared" si="93"/>
        <v>0</v>
      </c>
      <c r="AU75" s="12">
        <f t="shared" si="93"/>
        <v>0</v>
      </c>
      <c r="AV75" s="12">
        <f t="shared" si="93"/>
        <v>0</v>
      </c>
      <c r="AW75" s="12">
        <f t="shared" si="93"/>
        <v>0</v>
      </c>
      <c r="AX75" s="12">
        <f t="shared" si="93"/>
        <v>0</v>
      </c>
      <c r="AY75" s="12">
        <f t="shared" si="93"/>
        <v>0</v>
      </c>
      <c r="AZ75" s="12">
        <f t="shared" si="93"/>
        <v>0</v>
      </c>
      <c r="BA75" s="12">
        <f t="shared" si="93"/>
        <v>0</v>
      </c>
      <c r="BB75" s="12">
        <f t="shared" si="93"/>
        <v>0</v>
      </c>
      <c r="BC75" s="12">
        <f t="shared" ref="BC75:BK75" si="94">IF(BC73=0,0,BC74/BC73)</f>
        <v>0</v>
      </c>
      <c r="BD75" s="12">
        <f t="shared" si="94"/>
        <v>0</v>
      </c>
      <c r="BE75" s="12">
        <f t="shared" si="94"/>
        <v>0</v>
      </c>
      <c r="BF75" s="12">
        <f t="shared" si="94"/>
        <v>0</v>
      </c>
      <c r="BG75" s="12">
        <f t="shared" si="94"/>
        <v>0</v>
      </c>
      <c r="BH75" s="12">
        <f t="shared" si="94"/>
        <v>0</v>
      </c>
      <c r="BI75" s="12">
        <f t="shared" si="94"/>
        <v>0</v>
      </c>
      <c r="BJ75" s="12">
        <f t="shared" si="94"/>
        <v>0</v>
      </c>
      <c r="BK75" s="12">
        <f t="shared" si="94"/>
        <v>0</v>
      </c>
    </row>
    <row r="77" spans="2:63" x14ac:dyDescent="0.2">
      <c r="B77" t="s">
        <v>43</v>
      </c>
      <c r="C77" t="s">
        <v>40</v>
      </c>
      <c r="D77" s="9">
        <f>D69*D$10</f>
        <v>0</v>
      </c>
      <c r="E77" s="9">
        <f t="shared" ref="E77:O77" si="95">E69*E$10</f>
        <v>0</v>
      </c>
      <c r="F77" s="9">
        <f t="shared" si="95"/>
        <v>0</v>
      </c>
      <c r="G77" s="9">
        <f t="shared" si="95"/>
        <v>0</v>
      </c>
      <c r="H77" s="9">
        <f t="shared" si="95"/>
        <v>0</v>
      </c>
      <c r="I77" s="9">
        <f t="shared" si="95"/>
        <v>0</v>
      </c>
      <c r="J77" s="9">
        <f t="shared" si="95"/>
        <v>0</v>
      </c>
      <c r="K77" s="9">
        <f t="shared" si="95"/>
        <v>0</v>
      </c>
      <c r="L77" s="9">
        <f t="shared" si="95"/>
        <v>0</v>
      </c>
      <c r="M77" s="9">
        <f t="shared" si="95"/>
        <v>0</v>
      </c>
      <c r="N77" s="9">
        <f t="shared" si="95"/>
        <v>0</v>
      </c>
      <c r="O77" s="9">
        <f t="shared" si="95"/>
        <v>0</v>
      </c>
      <c r="P77" s="9">
        <f>P69*P$10</f>
        <v>3515.7021648817299</v>
      </c>
      <c r="Q77" s="9">
        <f>Q69*Q$10</f>
        <v>12434.938086028607</v>
      </c>
      <c r="R77" s="9">
        <f t="shared" ref="R77:BB77" si="96">R69*R$10</f>
        <v>29573.95009029366</v>
      </c>
      <c r="S77" s="9">
        <f t="shared" si="96"/>
        <v>30710.632989136564</v>
      </c>
      <c r="T77" s="9">
        <f t="shared" si="96"/>
        <v>29209.460523036447</v>
      </c>
      <c r="U77" s="9">
        <f t="shared" si="96"/>
        <v>27947.149740425291</v>
      </c>
      <c r="V77" s="9">
        <f t="shared" si="96"/>
        <v>35673.657613431693</v>
      </c>
      <c r="W77" s="9">
        <f t="shared" si="96"/>
        <v>58755.284042327999</v>
      </c>
      <c r="X77" s="9">
        <f t="shared" si="96"/>
        <v>100245.54385582339</v>
      </c>
      <c r="Y77" s="9">
        <f t="shared" si="96"/>
        <v>155443.24904596672</v>
      </c>
      <c r="Z77" s="9">
        <f t="shared" si="96"/>
        <v>165519.02745043824</v>
      </c>
      <c r="AA77" s="9">
        <f t="shared" si="96"/>
        <v>196621.14906993185</v>
      </c>
      <c r="AB77" s="9">
        <f t="shared" si="96"/>
        <v>266142.12142600428</v>
      </c>
      <c r="AC77" s="9">
        <f t="shared" si="96"/>
        <v>255548.20016085776</v>
      </c>
      <c r="AD77" s="9">
        <f t="shared" si="96"/>
        <v>249701.51797008995</v>
      </c>
      <c r="AE77" s="9">
        <f t="shared" si="96"/>
        <v>151211.47636364854</v>
      </c>
      <c r="AF77" s="9">
        <f t="shared" si="96"/>
        <v>111701.45558545261</v>
      </c>
      <c r="AG77" s="9">
        <f t="shared" si="96"/>
        <v>86304.270322253797</v>
      </c>
      <c r="AH77" s="9">
        <f t="shared" si="96"/>
        <v>91405.317716741818</v>
      </c>
      <c r="AI77" s="9">
        <f t="shared" si="96"/>
        <v>127427.41671043697</v>
      </c>
      <c r="AJ77" s="9">
        <f t="shared" si="96"/>
        <v>186860.47275479339</v>
      </c>
      <c r="AK77" s="9">
        <f t="shared" si="96"/>
        <v>252068.60383663242</v>
      </c>
      <c r="AL77" s="9">
        <f t="shared" si="96"/>
        <v>235805.73815713383</v>
      </c>
      <c r="AM77" s="9">
        <f t="shared" si="96"/>
        <v>248099.21989246519</v>
      </c>
      <c r="AN77" s="9">
        <f t="shared" si="96"/>
        <v>296400.46002362733</v>
      </c>
      <c r="AO77" s="9">
        <f t="shared" si="96"/>
        <v>284602.09034197393</v>
      </c>
      <c r="AP77" s="9">
        <f t="shared" si="96"/>
        <v>278090.68477539072</v>
      </c>
      <c r="AQ77" s="9">
        <f t="shared" si="96"/>
        <v>168403.07319598185</v>
      </c>
      <c r="AR77" s="9">
        <f t="shared" si="96"/>
        <v>124401.06302392307</v>
      </c>
      <c r="AS77" s="9">
        <f t="shared" si="96"/>
        <v>96116.41061721876</v>
      </c>
      <c r="AT77" s="9">
        <f t="shared" si="96"/>
        <v>101797.40837220562</v>
      </c>
      <c r="AU77" s="9">
        <f t="shared" si="96"/>
        <v>141914.94653392202</v>
      </c>
      <c r="AV77" s="9">
        <f t="shared" si="96"/>
        <v>208105.0898219136</v>
      </c>
      <c r="AW77" s="9">
        <f t="shared" si="96"/>
        <v>280726.89033353148</v>
      </c>
      <c r="AX77" s="9">
        <f t="shared" si="96"/>
        <v>262615.06029746548</v>
      </c>
      <c r="AY77" s="9">
        <f t="shared" si="96"/>
        <v>276306.21757133334</v>
      </c>
      <c r="AZ77" s="9">
        <f t="shared" si="96"/>
        <v>331693.62287114136</v>
      </c>
      <c r="BA77" s="9">
        <f t="shared" si="96"/>
        <v>318490.39105642453</v>
      </c>
      <c r="BB77" s="9">
        <f t="shared" si="96"/>
        <v>311203.65573154978</v>
      </c>
      <c r="BC77" s="9">
        <f t="shared" ref="BC77:BK77" si="97">BC69*BC$10</f>
        <v>188455.25896470106</v>
      </c>
      <c r="BD77" s="9">
        <f t="shared" si="97"/>
        <v>139213.81660520021</v>
      </c>
      <c r="BE77" s="9">
        <f t="shared" si="97"/>
        <v>107561.23810487386</v>
      </c>
      <c r="BF77" s="9">
        <f t="shared" si="97"/>
        <v>113918.68683057492</v>
      </c>
      <c r="BG77" s="9">
        <f t="shared" si="97"/>
        <v>158813.12313634259</v>
      </c>
      <c r="BH77" s="9">
        <f t="shared" si="97"/>
        <v>232884.6965198784</v>
      </c>
      <c r="BI77" s="9">
        <f t="shared" si="97"/>
        <v>314153.76104563416</v>
      </c>
      <c r="BJ77" s="9">
        <f t="shared" si="97"/>
        <v>293885.30896222562</v>
      </c>
      <c r="BK77" s="9">
        <f t="shared" si="97"/>
        <v>309206.70744151896</v>
      </c>
    </row>
    <row r="79" spans="2:63" x14ac:dyDescent="0.2">
      <c r="B79" s="25" t="s">
        <v>57</v>
      </c>
      <c r="D79" s="11"/>
    </row>
    <row r="80" spans="2:63" x14ac:dyDescent="0.2">
      <c r="B80" t="s">
        <v>56</v>
      </c>
      <c r="C80" t="s">
        <v>7</v>
      </c>
      <c r="D80" s="9">
        <f>D57-(E57-D57)</f>
        <v>0</v>
      </c>
      <c r="E80" s="34">
        <f>D80</f>
        <v>0</v>
      </c>
      <c r="F80" s="9">
        <f t="shared" ref="F80:BB80" si="98">E80</f>
        <v>0</v>
      </c>
      <c r="G80" s="9">
        <f t="shared" si="98"/>
        <v>0</v>
      </c>
      <c r="H80" s="9">
        <f t="shared" si="98"/>
        <v>0</v>
      </c>
      <c r="I80" s="9">
        <f t="shared" si="98"/>
        <v>0</v>
      </c>
      <c r="J80" s="9">
        <f t="shared" si="98"/>
        <v>0</v>
      </c>
      <c r="K80" s="9">
        <f t="shared" si="98"/>
        <v>0</v>
      </c>
      <c r="L80" s="9">
        <f t="shared" si="98"/>
        <v>0</v>
      </c>
      <c r="M80" s="9">
        <f t="shared" si="98"/>
        <v>0</v>
      </c>
      <c r="N80" s="9">
        <f t="shared" si="98"/>
        <v>0</v>
      </c>
      <c r="O80" s="9">
        <f t="shared" si="98"/>
        <v>0</v>
      </c>
      <c r="P80" s="9">
        <f t="shared" si="98"/>
        <v>0</v>
      </c>
      <c r="Q80" s="9">
        <f t="shared" si="98"/>
        <v>0</v>
      </c>
      <c r="R80" s="9">
        <f t="shared" si="98"/>
        <v>0</v>
      </c>
      <c r="S80" s="9">
        <f t="shared" si="98"/>
        <v>0</v>
      </c>
      <c r="T80" s="9">
        <f t="shared" si="98"/>
        <v>0</v>
      </c>
      <c r="U80" s="9">
        <f t="shared" si="98"/>
        <v>0</v>
      </c>
      <c r="V80" s="9">
        <f t="shared" si="98"/>
        <v>0</v>
      </c>
      <c r="W80" s="9">
        <f t="shared" si="98"/>
        <v>0</v>
      </c>
      <c r="X80" s="9">
        <f t="shared" si="98"/>
        <v>0</v>
      </c>
      <c r="Y80" s="9">
        <f t="shared" si="98"/>
        <v>0</v>
      </c>
      <c r="Z80" s="9">
        <f t="shared" si="98"/>
        <v>0</v>
      </c>
      <c r="AA80" s="9">
        <f t="shared" si="98"/>
        <v>0</v>
      </c>
      <c r="AB80" s="9">
        <f t="shared" si="98"/>
        <v>0</v>
      </c>
      <c r="AC80" s="9">
        <f t="shared" si="98"/>
        <v>0</v>
      </c>
      <c r="AD80" s="9">
        <f t="shared" si="98"/>
        <v>0</v>
      </c>
      <c r="AE80" s="9">
        <f t="shared" si="98"/>
        <v>0</v>
      </c>
      <c r="AF80" s="9">
        <f t="shared" si="98"/>
        <v>0</v>
      </c>
      <c r="AG80" s="9">
        <f t="shared" si="98"/>
        <v>0</v>
      </c>
      <c r="AH80" s="9">
        <f t="shared" si="98"/>
        <v>0</v>
      </c>
      <c r="AI80" s="9">
        <f t="shared" si="98"/>
        <v>0</v>
      </c>
      <c r="AJ80" s="9">
        <f t="shared" si="98"/>
        <v>0</v>
      </c>
      <c r="AK80" s="9">
        <f t="shared" si="98"/>
        <v>0</v>
      </c>
      <c r="AL80" s="9">
        <f t="shared" si="98"/>
        <v>0</v>
      </c>
      <c r="AM80" s="9">
        <f t="shared" si="98"/>
        <v>0</v>
      </c>
      <c r="AN80" s="9">
        <f t="shared" si="98"/>
        <v>0</v>
      </c>
      <c r="AO80" s="9">
        <f t="shared" si="98"/>
        <v>0</v>
      </c>
      <c r="AP80" s="9">
        <f t="shared" si="98"/>
        <v>0</v>
      </c>
      <c r="AQ80" s="9">
        <f t="shared" si="98"/>
        <v>0</v>
      </c>
      <c r="AR80" s="9">
        <f t="shared" si="98"/>
        <v>0</v>
      </c>
      <c r="AS80" s="9">
        <f t="shared" si="98"/>
        <v>0</v>
      </c>
      <c r="AT80" s="9">
        <f t="shared" si="98"/>
        <v>0</v>
      </c>
      <c r="AU80" s="9">
        <f t="shared" si="98"/>
        <v>0</v>
      </c>
      <c r="AV80" s="9">
        <f t="shared" si="98"/>
        <v>0</v>
      </c>
      <c r="AW80" s="9">
        <f t="shared" si="98"/>
        <v>0</v>
      </c>
      <c r="AX80" s="9">
        <f t="shared" si="98"/>
        <v>0</v>
      </c>
      <c r="AY80" s="9">
        <f t="shared" si="98"/>
        <v>0</v>
      </c>
      <c r="AZ80" s="9">
        <f t="shared" si="98"/>
        <v>0</v>
      </c>
      <c r="BA80" s="9">
        <f t="shared" si="98"/>
        <v>0</v>
      </c>
      <c r="BB80" s="9">
        <f t="shared" si="98"/>
        <v>0</v>
      </c>
      <c r="BC80" s="9">
        <f t="shared" ref="BC80:BK80" si="99">BB80</f>
        <v>0</v>
      </c>
      <c r="BD80" s="9">
        <f t="shared" si="99"/>
        <v>0</v>
      </c>
      <c r="BE80" s="9">
        <f t="shared" si="99"/>
        <v>0</v>
      </c>
      <c r="BF80" s="9">
        <f t="shared" si="99"/>
        <v>0</v>
      </c>
      <c r="BG80" s="9">
        <f t="shared" si="99"/>
        <v>0</v>
      </c>
      <c r="BH80" s="9">
        <f t="shared" si="99"/>
        <v>0</v>
      </c>
      <c r="BI80" s="9">
        <f t="shared" si="99"/>
        <v>0</v>
      </c>
      <c r="BJ80" s="9">
        <f t="shared" si="99"/>
        <v>0</v>
      </c>
      <c r="BK80" s="9">
        <f t="shared" si="99"/>
        <v>0</v>
      </c>
    </row>
    <row r="81" spans="2:63" x14ac:dyDescent="0.2">
      <c r="B81" t="s">
        <v>8</v>
      </c>
      <c r="C81" t="s">
        <v>14</v>
      </c>
      <c r="D81" s="11">
        <f>D60-(E60-D60)</f>
        <v>0</v>
      </c>
      <c r="E81" s="35">
        <f>D81</f>
        <v>0</v>
      </c>
      <c r="F81" s="11">
        <f t="shared" ref="F81:BB81" si="100">E81</f>
        <v>0</v>
      </c>
      <c r="G81" s="11">
        <f t="shared" si="100"/>
        <v>0</v>
      </c>
      <c r="H81" s="11">
        <f t="shared" si="100"/>
        <v>0</v>
      </c>
      <c r="I81" s="11">
        <f t="shared" si="100"/>
        <v>0</v>
      </c>
      <c r="J81" s="11">
        <f t="shared" si="100"/>
        <v>0</v>
      </c>
      <c r="K81" s="11">
        <f t="shared" si="100"/>
        <v>0</v>
      </c>
      <c r="L81" s="11">
        <f t="shared" si="100"/>
        <v>0</v>
      </c>
      <c r="M81" s="11">
        <f t="shared" si="100"/>
        <v>0</v>
      </c>
      <c r="N81" s="11">
        <f t="shared" si="100"/>
        <v>0</v>
      </c>
      <c r="O81" s="11">
        <f t="shared" si="100"/>
        <v>0</v>
      </c>
      <c r="P81" s="11">
        <f t="shared" si="100"/>
        <v>0</v>
      </c>
      <c r="Q81" s="11">
        <f t="shared" si="100"/>
        <v>0</v>
      </c>
      <c r="R81" s="11">
        <f t="shared" si="100"/>
        <v>0</v>
      </c>
      <c r="S81" s="11">
        <f t="shared" si="100"/>
        <v>0</v>
      </c>
      <c r="T81" s="11">
        <f t="shared" si="100"/>
        <v>0</v>
      </c>
      <c r="U81" s="11">
        <f t="shared" si="100"/>
        <v>0</v>
      </c>
      <c r="V81" s="11">
        <f t="shared" si="100"/>
        <v>0</v>
      </c>
      <c r="W81" s="11">
        <f t="shared" si="100"/>
        <v>0</v>
      </c>
      <c r="X81" s="11">
        <f t="shared" si="100"/>
        <v>0</v>
      </c>
      <c r="Y81" s="11">
        <f t="shared" si="100"/>
        <v>0</v>
      </c>
      <c r="Z81" s="11">
        <f t="shared" si="100"/>
        <v>0</v>
      </c>
      <c r="AA81" s="11">
        <f t="shared" si="100"/>
        <v>0</v>
      </c>
      <c r="AB81" s="11">
        <f t="shared" si="100"/>
        <v>0</v>
      </c>
      <c r="AC81" s="11">
        <f t="shared" si="100"/>
        <v>0</v>
      </c>
      <c r="AD81" s="11">
        <f t="shared" si="100"/>
        <v>0</v>
      </c>
      <c r="AE81" s="11">
        <f t="shared" si="100"/>
        <v>0</v>
      </c>
      <c r="AF81" s="11">
        <f t="shared" si="100"/>
        <v>0</v>
      </c>
      <c r="AG81" s="11">
        <f t="shared" si="100"/>
        <v>0</v>
      </c>
      <c r="AH81" s="11">
        <f t="shared" si="100"/>
        <v>0</v>
      </c>
      <c r="AI81" s="11">
        <f t="shared" si="100"/>
        <v>0</v>
      </c>
      <c r="AJ81" s="11">
        <f t="shared" si="100"/>
        <v>0</v>
      </c>
      <c r="AK81" s="11">
        <f t="shared" si="100"/>
        <v>0</v>
      </c>
      <c r="AL81" s="11">
        <f t="shared" si="100"/>
        <v>0</v>
      </c>
      <c r="AM81" s="11">
        <f t="shared" si="100"/>
        <v>0</v>
      </c>
      <c r="AN81" s="11">
        <f t="shared" si="100"/>
        <v>0</v>
      </c>
      <c r="AO81" s="11">
        <f t="shared" si="100"/>
        <v>0</v>
      </c>
      <c r="AP81" s="11">
        <f t="shared" si="100"/>
        <v>0</v>
      </c>
      <c r="AQ81" s="11">
        <f t="shared" si="100"/>
        <v>0</v>
      </c>
      <c r="AR81" s="11">
        <f t="shared" si="100"/>
        <v>0</v>
      </c>
      <c r="AS81" s="11">
        <f t="shared" si="100"/>
        <v>0</v>
      </c>
      <c r="AT81" s="11">
        <f t="shared" si="100"/>
        <v>0</v>
      </c>
      <c r="AU81" s="11">
        <f t="shared" si="100"/>
        <v>0</v>
      </c>
      <c r="AV81" s="11">
        <f t="shared" si="100"/>
        <v>0</v>
      </c>
      <c r="AW81" s="11">
        <f t="shared" si="100"/>
        <v>0</v>
      </c>
      <c r="AX81" s="11">
        <f t="shared" si="100"/>
        <v>0</v>
      </c>
      <c r="AY81" s="11">
        <f t="shared" si="100"/>
        <v>0</v>
      </c>
      <c r="AZ81" s="11">
        <f t="shared" si="100"/>
        <v>0</v>
      </c>
      <c r="BA81" s="11">
        <f t="shared" si="100"/>
        <v>0</v>
      </c>
      <c r="BB81" s="11">
        <f t="shared" si="100"/>
        <v>0</v>
      </c>
      <c r="BC81" s="11">
        <f t="shared" ref="BC81:BK81" si="101">BB81</f>
        <v>0</v>
      </c>
      <c r="BD81" s="11">
        <f t="shared" si="101"/>
        <v>0</v>
      </c>
      <c r="BE81" s="11">
        <f t="shared" si="101"/>
        <v>0</v>
      </c>
      <c r="BF81" s="11">
        <f t="shared" si="101"/>
        <v>0</v>
      </c>
      <c r="BG81" s="11">
        <f t="shared" si="101"/>
        <v>0</v>
      </c>
      <c r="BH81" s="11">
        <f t="shared" si="101"/>
        <v>0</v>
      </c>
      <c r="BI81" s="11">
        <f t="shared" si="101"/>
        <v>0</v>
      </c>
      <c r="BJ81" s="11">
        <f t="shared" si="101"/>
        <v>0</v>
      </c>
      <c r="BK81" s="11">
        <f t="shared" si="101"/>
        <v>0</v>
      </c>
    </row>
    <row r="82" spans="2:63" x14ac:dyDescent="0.2">
      <c r="B82" t="s">
        <v>20</v>
      </c>
      <c r="C82" t="s">
        <v>21</v>
      </c>
      <c r="D82" s="11">
        <f t="shared" ref="D82:AI82" si="102">D81*D61</f>
        <v>0</v>
      </c>
      <c r="E82" s="11">
        <f t="shared" si="102"/>
        <v>0</v>
      </c>
      <c r="F82" s="11">
        <f t="shared" si="102"/>
        <v>0</v>
      </c>
      <c r="G82" s="11">
        <f t="shared" si="102"/>
        <v>0</v>
      </c>
      <c r="H82" s="11">
        <f t="shared" si="102"/>
        <v>0</v>
      </c>
      <c r="I82" s="11">
        <f t="shared" si="102"/>
        <v>0</v>
      </c>
      <c r="J82" s="11">
        <f t="shared" si="102"/>
        <v>0</v>
      </c>
      <c r="K82" s="11">
        <f t="shared" si="102"/>
        <v>0</v>
      </c>
      <c r="L82" s="11">
        <f t="shared" si="102"/>
        <v>0</v>
      </c>
      <c r="M82" s="11">
        <f t="shared" si="102"/>
        <v>0</v>
      </c>
      <c r="N82" s="11">
        <f t="shared" si="102"/>
        <v>0</v>
      </c>
      <c r="O82" s="11">
        <f t="shared" si="102"/>
        <v>0</v>
      </c>
      <c r="P82" s="11">
        <f t="shared" si="102"/>
        <v>0</v>
      </c>
      <c r="Q82" s="11">
        <f t="shared" si="102"/>
        <v>0</v>
      </c>
      <c r="R82" s="11">
        <f t="shared" si="102"/>
        <v>0</v>
      </c>
      <c r="S82" s="11">
        <f t="shared" si="102"/>
        <v>0</v>
      </c>
      <c r="T82" s="11">
        <f t="shared" si="102"/>
        <v>0</v>
      </c>
      <c r="U82" s="11">
        <f t="shared" si="102"/>
        <v>0</v>
      </c>
      <c r="V82" s="11">
        <f t="shared" si="102"/>
        <v>0</v>
      </c>
      <c r="W82" s="11">
        <f t="shared" si="102"/>
        <v>0</v>
      </c>
      <c r="X82" s="11">
        <f t="shared" si="102"/>
        <v>0</v>
      </c>
      <c r="Y82" s="11">
        <f t="shared" si="102"/>
        <v>0</v>
      </c>
      <c r="Z82" s="11">
        <f t="shared" si="102"/>
        <v>0</v>
      </c>
      <c r="AA82" s="11">
        <f t="shared" si="102"/>
        <v>0</v>
      </c>
      <c r="AB82" s="11">
        <f t="shared" si="102"/>
        <v>0</v>
      </c>
      <c r="AC82" s="11">
        <f t="shared" si="102"/>
        <v>0</v>
      </c>
      <c r="AD82" s="11">
        <f t="shared" si="102"/>
        <v>0</v>
      </c>
      <c r="AE82" s="11">
        <f t="shared" si="102"/>
        <v>0</v>
      </c>
      <c r="AF82" s="11">
        <f t="shared" si="102"/>
        <v>0</v>
      </c>
      <c r="AG82" s="11">
        <f t="shared" si="102"/>
        <v>0</v>
      </c>
      <c r="AH82" s="11">
        <f t="shared" si="102"/>
        <v>0</v>
      </c>
      <c r="AI82" s="11">
        <f t="shared" si="102"/>
        <v>0</v>
      </c>
      <c r="AJ82" s="11">
        <f t="shared" ref="AJ82:BB82" si="103">AJ81*AJ61</f>
        <v>0</v>
      </c>
      <c r="AK82" s="11">
        <f t="shared" si="103"/>
        <v>0</v>
      </c>
      <c r="AL82" s="11">
        <f t="shared" si="103"/>
        <v>0</v>
      </c>
      <c r="AM82" s="11">
        <f t="shared" si="103"/>
        <v>0</v>
      </c>
      <c r="AN82" s="11">
        <f t="shared" si="103"/>
        <v>0</v>
      </c>
      <c r="AO82" s="11">
        <f t="shared" si="103"/>
        <v>0</v>
      </c>
      <c r="AP82" s="11">
        <f t="shared" si="103"/>
        <v>0</v>
      </c>
      <c r="AQ82" s="11">
        <f t="shared" si="103"/>
        <v>0</v>
      </c>
      <c r="AR82" s="11">
        <f t="shared" si="103"/>
        <v>0</v>
      </c>
      <c r="AS82" s="11">
        <f t="shared" si="103"/>
        <v>0</v>
      </c>
      <c r="AT82" s="11">
        <f t="shared" si="103"/>
        <v>0</v>
      </c>
      <c r="AU82" s="11">
        <f t="shared" si="103"/>
        <v>0</v>
      </c>
      <c r="AV82" s="11">
        <f t="shared" si="103"/>
        <v>0</v>
      </c>
      <c r="AW82" s="11">
        <f t="shared" si="103"/>
        <v>0</v>
      </c>
      <c r="AX82" s="11">
        <f t="shared" si="103"/>
        <v>0</v>
      </c>
      <c r="AY82" s="11">
        <f t="shared" si="103"/>
        <v>0</v>
      </c>
      <c r="AZ82" s="11">
        <f t="shared" si="103"/>
        <v>0</v>
      </c>
      <c r="BA82" s="11">
        <f t="shared" si="103"/>
        <v>0</v>
      </c>
      <c r="BB82" s="11">
        <f t="shared" si="103"/>
        <v>0</v>
      </c>
      <c r="BC82" s="11">
        <f t="shared" ref="BC82:BK82" si="104">BC81*BC61</f>
        <v>0</v>
      </c>
      <c r="BD82" s="11">
        <f t="shared" si="104"/>
        <v>0</v>
      </c>
      <c r="BE82" s="11">
        <f t="shared" si="104"/>
        <v>0</v>
      </c>
      <c r="BF82" s="11">
        <f t="shared" si="104"/>
        <v>0</v>
      </c>
      <c r="BG82" s="11">
        <f t="shared" si="104"/>
        <v>0</v>
      </c>
      <c r="BH82" s="11">
        <f t="shared" si="104"/>
        <v>0</v>
      </c>
      <c r="BI82" s="11">
        <f t="shared" si="104"/>
        <v>0</v>
      </c>
      <c r="BJ82" s="11">
        <f t="shared" si="104"/>
        <v>0</v>
      </c>
      <c r="BK82" s="11">
        <f t="shared" si="104"/>
        <v>0</v>
      </c>
    </row>
    <row r="83" spans="2:63" x14ac:dyDescent="0.2">
      <c r="D83" s="11"/>
    </row>
    <row r="84" spans="2:63" x14ac:dyDescent="0.2">
      <c r="B84" t="s">
        <v>22</v>
      </c>
      <c r="C84" t="s">
        <v>21</v>
      </c>
      <c r="D84" s="10">
        <f>D82*D58</f>
        <v>0</v>
      </c>
      <c r="E84" s="10">
        <f t="shared" ref="E84:BB84" si="105">E82*E58</f>
        <v>0</v>
      </c>
      <c r="F84" s="10">
        <f t="shared" si="105"/>
        <v>0</v>
      </c>
      <c r="G84" s="10">
        <f t="shared" si="105"/>
        <v>0</v>
      </c>
      <c r="H84" s="10">
        <f t="shared" si="105"/>
        <v>0</v>
      </c>
      <c r="I84" s="10">
        <f t="shared" si="105"/>
        <v>0</v>
      </c>
      <c r="J84" s="10">
        <f t="shared" si="105"/>
        <v>0</v>
      </c>
      <c r="K84" s="10">
        <f t="shared" si="105"/>
        <v>0</v>
      </c>
      <c r="L84" s="10">
        <f t="shared" si="105"/>
        <v>0</v>
      </c>
      <c r="M84" s="10">
        <f t="shared" si="105"/>
        <v>0</v>
      </c>
      <c r="N84" s="10">
        <f t="shared" si="105"/>
        <v>0</v>
      </c>
      <c r="O84" s="10">
        <f t="shared" si="105"/>
        <v>0</v>
      </c>
      <c r="P84" s="10">
        <f t="shared" si="105"/>
        <v>0</v>
      </c>
      <c r="Q84" s="10">
        <f t="shared" si="105"/>
        <v>0</v>
      </c>
      <c r="R84" s="10">
        <f t="shared" si="105"/>
        <v>0</v>
      </c>
      <c r="S84" s="10">
        <f t="shared" si="105"/>
        <v>0</v>
      </c>
      <c r="T84" s="10">
        <f t="shared" si="105"/>
        <v>0</v>
      </c>
      <c r="U84" s="10">
        <f t="shared" si="105"/>
        <v>0</v>
      </c>
      <c r="V84" s="10">
        <f t="shared" si="105"/>
        <v>0</v>
      </c>
      <c r="W84" s="10">
        <f t="shared" si="105"/>
        <v>0</v>
      </c>
      <c r="X84" s="10">
        <f t="shared" si="105"/>
        <v>0</v>
      </c>
      <c r="Y84" s="10">
        <f t="shared" si="105"/>
        <v>0</v>
      </c>
      <c r="Z84" s="10">
        <f t="shared" si="105"/>
        <v>0</v>
      </c>
      <c r="AA84" s="10">
        <f t="shared" si="105"/>
        <v>0</v>
      </c>
      <c r="AB84" s="10">
        <f t="shared" si="105"/>
        <v>0</v>
      </c>
      <c r="AC84" s="10">
        <f t="shared" si="105"/>
        <v>0</v>
      </c>
      <c r="AD84" s="10">
        <f t="shared" si="105"/>
        <v>0</v>
      </c>
      <c r="AE84" s="10">
        <f t="shared" si="105"/>
        <v>0</v>
      </c>
      <c r="AF84" s="10">
        <f t="shared" si="105"/>
        <v>0</v>
      </c>
      <c r="AG84" s="10">
        <f t="shared" si="105"/>
        <v>0</v>
      </c>
      <c r="AH84" s="10">
        <f t="shared" si="105"/>
        <v>0</v>
      </c>
      <c r="AI84" s="10">
        <f t="shared" si="105"/>
        <v>0</v>
      </c>
      <c r="AJ84" s="10">
        <f t="shared" si="105"/>
        <v>0</v>
      </c>
      <c r="AK84" s="10">
        <f t="shared" si="105"/>
        <v>0</v>
      </c>
      <c r="AL84" s="10">
        <f t="shared" si="105"/>
        <v>0</v>
      </c>
      <c r="AM84" s="10">
        <f t="shared" si="105"/>
        <v>0</v>
      </c>
      <c r="AN84" s="10">
        <f t="shared" si="105"/>
        <v>0</v>
      </c>
      <c r="AO84" s="10">
        <f t="shared" si="105"/>
        <v>0</v>
      </c>
      <c r="AP84" s="10">
        <f t="shared" si="105"/>
        <v>0</v>
      </c>
      <c r="AQ84" s="10">
        <f t="shared" si="105"/>
        <v>0</v>
      </c>
      <c r="AR84" s="10">
        <f t="shared" si="105"/>
        <v>0</v>
      </c>
      <c r="AS84" s="10">
        <f t="shared" si="105"/>
        <v>0</v>
      </c>
      <c r="AT84" s="10">
        <f t="shared" si="105"/>
        <v>0</v>
      </c>
      <c r="AU84" s="10">
        <f t="shared" si="105"/>
        <v>0</v>
      </c>
      <c r="AV84" s="10">
        <f t="shared" si="105"/>
        <v>0</v>
      </c>
      <c r="AW84" s="10">
        <f t="shared" si="105"/>
        <v>0</v>
      </c>
      <c r="AX84" s="10">
        <f t="shared" si="105"/>
        <v>0</v>
      </c>
      <c r="AY84" s="10">
        <f t="shared" si="105"/>
        <v>0</v>
      </c>
      <c r="AZ84" s="10">
        <f t="shared" si="105"/>
        <v>0</v>
      </c>
      <c r="BA84" s="10">
        <f t="shared" si="105"/>
        <v>0</v>
      </c>
      <c r="BB84" s="10">
        <f t="shared" si="105"/>
        <v>0</v>
      </c>
      <c r="BC84" s="10">
        <f t="shared" ref="BC84:BK84" si="106">BC82*BC58</f>
        <v>0</v>
      </c>
      <c r="BD84" s="10">
        <f t="shared" si="106"/>
        <v>0</v>
      </c>
      <c r="BE84" s="10">
        <f t="shared" si="106"/>
        <v>0</v>
      </c>
      <c r="BF84" s="10">
        <f t="shared" si="106"/>
        <v>0</v>
      </c>
      <c r="BG84" s="10">
        <f t="shared" si="106"/>
        <v>0</v>
      </c>
      <c r="BH84" s="10">
        <f t="shared" si="106"/>
        <v>0</v>
      </c>
      <c r="BI84" s="10">
        <f t="shared" si="106"/>
        <v>0</v>
      </c>
      <c r="BJ84" s="10">
        <f t="shared" si="106"/>
        <v>0</v>
      </c>
      <c r="BK84" s="10">
        <f t="shared" si="106"/>
        <v>0</v>
      </c>
    </row>
    <row r="85" spans="2:63" x14ac:dyDescent="0.2">
      <c r="B85" t="s">
        <v>23</v>
      </c>
      <c r="C85" t="s">
        <v>21</v>
      </c>
      <c r="D85" s="10">
        <f t="shared" ref="D85:AI85" si="107">D82-D84</f>
        <v>0</v>
      </c>
      <c r="E85" s="10">
        <f t="shared" si="107"/>
        <v>0</v>
      </c>
      <c r="F85" s="10">
        <f t="shared" si="107"/>
        <v>0</v>
      </c>
      <c r="G85" s="10">
        <f t="shared" si="107"/>
        <v>0</v>
      </c>
      <c r="H85" s="10">
        <f t="shared" si="107"/>
        <v>0</v>
      </c>
      <c r="I85" s="10">
        <f t="shared" si="107"/>
        <v>0</v>
      </c>
      <c r="J85" s="10">
        <f t="shared" si="107"/>
        <v>0</v>
      </c>
      <c r="K85" s="10">
        <f t="shared" si="107"/>
        <v>0</v>
      </c>
      <c r="L85" s="10">
        <f t="shared" si="107"/>
        <v>0</v>
      </c>
      <c r="M85" s="10">
        <f t="shared" si="107"/>
        <v>0</v>
      </c>
      <c r="N85" s="10">
        <f t="shared" si="107"/>
        <v>0</v>
      </c>
      <c r="O85" s="10">
        <f t="shared" si="107"/>
        <v>0</v>
      </c>
      <c r="P85" s="10">
        <f t="shared" si="107"/>
        <v>0</v>
      </c>
      <c r="Q85" s="10">
        <f t="shared" si="107"/>
        <v>0</v>
      </c>
      <c r="R85" s="10">
        <f t="shared" si="107"/>
        <v>0</v>
      </c>
      <c r="S85" s="10">
        <f t="shared" si="107"/>
        <v>0</v>
      </c>
      <c r="T85" s="10">
        <f t="shared" si="107"/>
        <v>0</v>
      </c>
      <c r="U85" s="10">
        <f t="shared" si="107"/>
        <v>0</v>
      </c>
      <c r="V85" s="10">
        <f t="shared" si="107"/>
        <v>0</v>
      </c>
      <c r="W85" s="10">
        <f t="shared" si="107"/>
        <v>0</v>
      </c>
      <c r="X85" s="10">
        <f t="shared" si="107"/>
        <v>0</v>
      </c>
      <c r="Y85" s="10">
        <f t="shared" si="107"/>
        <v>0</v>
      </c>
      <c r="Z85" s="10">
        <f t="shared" si="107"/>
        <v>0</v>
      </c>
      <c r="AA85" s="10">
        <f t="shared" si="107"/>
        <v>0</v>
      </c>
      <c r="AB85" s="10">
        <f t="shared" si="107"/>
        <v>0</v>
      </c>
      <c r="AC85" s="10">
        <f t="shared" si="107"/>
        <v>0</v>
      </c>
      <c r="AD85" s="10">
        <f t="shared" si="107"/>
        <v>0</v>
      </c>
      <c r="AE85" s="10">
        <f t="shared" si="107"/>
        <v>0</v>
      </c>
      <c r="AF85" s="10">
        <f t="shared" si="107"/>
        <v>0</v>
      </c>
      <c r="AG85" s="10">
        <f t="shared" si="107"/>
        <v>0</v>
      </c>
      <c r="AH85" s="10">
        <f t="shared" si="107"/>
        <v>0</v>
      </c>
      <c r="AI85" s="10">
        <f t="shared" si="107"/>
        <v>0</v>
      </c>
      <c r="AJ85" s="10">
        <f t="shared" ref="AJ85:BB85" si="108">AJ82-AJ84</f>
        <v>0</v>
      </c>
      <c r="AK85" s="10">
        <f t="shared" si="108"/>
        <v>0</v>
      </c>
      <c r="AL85" s="10">
        <f t="shared" si="108"/>
        <v>0</v>
      </c>
      <c r="AM85" s="10">
        <f t="shared" si="108"/>
        <v>0</v>
      </c>
      <c r="AN85" s="10">
        <f t="shared" si="108"/>
        <v>0</v>
      </c>
      <c r="AO85" s="10">
        <f t="shared" si="108"/>
        <v>0</v>
      </c>
      <c r="AP85" s="10">
        <f t="shared" si="108"/>
        <v>0</v>
      </c>
      <c r="AQ85" s="10">
        <f t="shared" si="108"/>
        <v>0</v>
      </c>
      <c r="AR85" s="10">
        <f t="shared" si="108"/>
        <v>0</v>
      </c>
      <c r="AS85" s="10">
        <f t="shared" si="108"/>
        <v>0</v>
      </c>
      <c r="AT85" s="10">
        <f t="shared" si="108"/>
        <v>0</v>
      </c>
      <c r="AU85" s="10">
        <f t="shared" si="108"/>
        <v>0</v>
      </c>
      <c r="AV85" s="10">
        <f t="shared" si="108"/>
        <v>0</v>
      </c>
      <c r="AW85" s="10">
        <f t="shared" si="108"/>
        <v>0</v>
      </c>
      <c r="AX85" s="10">
        <f t="shared" si="108"/>
        <v>0</v>
      </c>
      <c r="AY85" s="10">
        <f t="shared" si="108"/>
        <v>0</v>
      </c>
      <c r="AZ85" s="10">
        <f t="shared" si="108"/>
        <v>0</v>
      </c>
      <c r="BA85" s="10">
        <f t="shared" si="108"/>
        <v>0</v>
      </c>
      <c r="BB85" s="10">
        <f t="shared" si="108"/>
        <v>0</v>
      </c>
      <c r="BC85" s="10">
        <f t="shared" ref="BC85:BK85" si="109">BC82-BC84</f>
        <v>0</v>
      </c>
      <c r="BD85" s="10">
        <f t="shared" si="109"/>
        <v>0</v>
      </c>
      <c r="BE85" s="10">
        <f t="shared" si="109"/>
        <v>0</v>
      </c>
      <c r="BF85" s="10">
        <f t="shared" si="109"/>
        <v>0</v>
      </c>
      <c r="BG85" s="10">
        <f t="shared" si="109"/>
        <v>0</v>
      </c>
      <c r="BH85" s="10">
        <f t="shared" si="109"/>
        <v>0</v>
      </c>
      <c r="BI85" s="10">
        <f t="shared" si="109"/>
        <v>0</v>
      </c>
      <c r="BJ85" s="10">
        <f t="shared" si="109"/>
        <v>0</v>
      </c>
      <c r="BK85" s="10">
        <f t="shared" si="109"/>
        <v>0</v>
      </c>
    </row>
    <row r="86" spans="2:63" x14ac:dyDescent="0.2">
      <c r="D86" s="11"/>
    </row>
    <row r="87" spans="2:63" x14ac:dyDescent="0.2">
      <c r="B87" t="s">
        <v>24</v>
      </c>
      <c r="C87" t="s">
        <v>18</v>
      </c>
      <c r="D87" s="8">
        <f>D85*D80</f>
        <v>0</v>
      </c>
      <c r="E87" s="8">
        <f t="shared" ref="E87:BB87" si="110">E85*E80</f>
        <v>0</v>
      </c>
      <c r="F87" s="8">
        <f t="shared" si="110"/>
        <v>0</v>
      </c>
      <c r="G87" s="8">
        <f t="shared" si="110"/>
        <v>0</v>
      </c>
      <c r="H87" s="8">
        <f t="shared" si="110"/>
        <v>0</v>
      </c>
      <c r="I87" s="8">
        <f t="shared" si="110"/>
        <v>0</v>
      </c>
      <c r="J87" s="8">
        <f t="shared" si="110"/>
        <v>0</v>
      </c>
      <c r="K87" s="8">
        <f t="shared" si="110"/>
        <v>0</v>
      </c>
      <c r="L87" s="8">
        <f t="shared" si="110"/>
        <v>0</v>
      </c>
      <c r="M87" s="8">
        <f t="shared" si="110"/>
        <v>0</v>
      </c>
      <c r="N87" s="8">
        <f t="shared" si="110"/>
        <v>0</v>
      </c>
      <c r="O87" s="8">
        <f t="shared" si="110"/>
        <v>0</v>
      </c>
      <c r="P87" s="8">
        <f t="shared" si="110"/>
        <v>0</v>
      </c>
      <c r="Q87" s="8">
        <f t="shared" si="110"/>
        <v>0</v>
      </c>
      <c r="R87" s="8">
        <f t="shared" si="110"/>
        <v>0</v>
      </c>
      <c r="S87" s="8">
        <f t="shared" si="110"/>
        <v>0</v>
      </c>
      <c r="T87" s="8">
        <f t="shared" si="110"/>
        <v>0</v>
      </c>
      <c r="U87" s="8">
        <f t="shared" si="110"/>
        <v>0</v>
      </c>
      <c r="V87" s="8">
        <f t="shared" si="110"/>
        <v>0</v>
      </c>
      <c r="W87" s="8">
        <f t="shared" si="110"/>
        <v>0</v>
      </c>
      <c r="X87" s="8">
        <f t="shared" si="110"/>
        <v>0</v>
      </c>
      <c r="Y87" s="8">
        <f t="shared" si="110"/>
        <v>0</v>
      </c>
      <c r="Z87" s="8">
        <f t="shared" si="110"/>
        <v>0</v>
      </c>
      <c r="AA87" s="8">
        <f t="shared" si="110"/>
        <v>0</v>
      </c>
      <c r="AB87" s="8">
        <f t="shared" si="110"/>
        <v>0</v>
      </c>
      <c r="AC87" s="8">
        <f t="shared" si="110"/>
        <v>0</v>
      </c>
      <c r="AD87" s="8">
        <f t="shared" si="110"/>
        <v>0</v>
      </c>
      <c r="AE87" s="8">
        <f t="shared" si="110"/>
        <v>0</v>
      </c>
      <c r="AF87" s="8">
        <f t="shared" si="110"/>
        <v>0</v>
      </c>
      <c r="AG87" s="8">
        <f t="shared" si="110"/>
        <v>0</v>
      </c>
      <c r="AH87" s="8">
        <f t="shared" si="110"/>
        <v>0</v>
      </c>
      <c r="AI87" s="8">
        <f t="shared" si="110"/>
        <v>0</v>
      </c>
      <c r="AJ87" s="8">
        <f t="shared" si="110"/>
        <v>0</v>
      </c>
      <c r="AK87" s="8">
        <f t="shared" si="110"/>
        <v>0</v>
      </c>
      <c r="AL87" s="8">
        <f t="shared" si="110"/>
        <v>0</v>
      </c>
      <c r="AM87" s="8">
        <f t="shared" si="110"/>
        <v>0</v>
      </c>
      <c r="AN87" s="8">
        <f t="shared" si="110"/>
        <v>0</v>
      </c>
      <c r="AO87" s="8">
        <f t="shared" si="110"/>
        <v>0</v>
      </c>
      <c r="AP87" s="8">
        <f t="shared" si="110"/>
        <v>0</v>
      </c>
      <c r="AQ87" s="8">
        <f t="shared" si="110"/>
        <v>0</v>
      </c>
      <c r="AR87" s="8">
        <f t="shared" si="110"/>
        <v>0</v>
      </c>
      <c r="AS87" s="8">
        <f t="shared" si="110"/>
        <v>0</v>
      </c>
      <c r="AT87" s="8">
        <f t="shared" si="110"/>
        <v>0</v>
      </c>
      <c r="AU87" s="8">
        <f t="shared" si="110"/>
        <v>0</v>
      </c>
      <c r="AV87" s="8">
        <f t="shared" si="110"/>
        <v>0</v>
      </c>
      <c r="AW87" s="8">
        <f t="shared" si="110"/>
        <v>0</v>
      </c>
      <c r="AX87" s="8">
        <f t="shared" si="110"/>
        <v>0</v>
      </c>
      <c r="AY87" s="8">
        <f t="shared" si="110"/>
        <v>0</v>
      </c>
      <c r="AZ87" s="8">
        <f t="shared" si="110"/>
        <v>0</v>
      </c>
      <c r="BA87" s="8">
        <f t="shared" si="110"/>
        <v>0</v>
      </c>
      <c r="BB87" s="8">
        <f t="shared" si="110"/>
        <v>0</v>
      </c>
      <c r="BC87" s="8">
        <f t="shared" ref="BC87:BK87" si="111">BC85*BC80</f>
        <v>0</v>
      </c>
      <c r="BD87" s="8">
        <f t="shared" si="111"/>
        <v>0</v>
      </c>
      <c r="BE87" s="8">
        <f t="shared" si="111"/>
        <v>0</v>
      </c>
      <c r="BF87" s="8">
        <f t="shared" si="111"/>
        <v>0</v>
      </c>
      <c r="BG87" s="8">
        <f t="shared" si="111"/>
        <v>0</v>
      </c>
      <c r="BH87" s="8">
        <f t="shared" si="111"/>
        <v>0</v>
      </c>
      <c r="BI87" s="8">
        <f t="shared" si="111"/>
        <v>0</v>
      </c>
      <c r="BJ87" s="8">
        <f t="shared" si="111"/>
        <v>0</v>
      </c>
      <c r="BK87" s="8">
        <f t="shared" si="111"/>
        <v>0</v>
      </c>
    </row>
    <row r="88" spans="2:63" x14ac:dyDescent="0.2">
      <c r="B88" t="s">
        <v>26</v>
      </c>
      <c r="C88" t="s">
        <v>18</v>
      </c>
      <c r="D88" s="9">
        <f>D84*D80</f>
        <v>0</v>
      </c>
      <c r="E88" s="9">
        <f t="shared" ref="E88:BB88" si="112">E84*E80</f>
        <v>0</v>
      </c>
      <c r="F88" s="9">
        <f t="shared" si="112"/>
        <v>0</v>
      </c>
      <c r="G88" s="9">
        <f t="shared" si="112"/>
        <v>0</v>
      </c>
      <c r="H88" s="9">
        <f t="shared" si="112"/>
        <v>0</v>
      </c>
      <c r="I88" s="9">
        <f t="shared" si="112"/>
        <v>0</v>
      </c>
      <c r="J88" s="9">
        <f t="shared" si="112"/>
        <v>0</v>
      </c>
      <c r="K88" s="9">
        <f t="shared" si="112"/>
        <v>0</v>
      </c>
      <c r="L88" s="9">
        <f t="shared" si="112"/>
        <v>0</v>
      </c>
      <c r="M88" s="9">
        <f t="shared" si="112"/>
        <v>0</v>
      </c>
      <c r="N88" s="9">
        <f t="shared" si="112"/>
        <v>0</v>
      </c>
      <c r="O88" s="9">
        <f t="shared" si="112"/>
        <v>0</v>
      </c>
      <c r="P88" s="9">
        <f t="shared" si="112"/>
        <v>0</v>
      </c>
      <c r="Q88" s="9">
        <f t="shared" si="112"/>
        <v>0</v>
      </c>
      <c r="R88" s="9">
        <f t="shared" si="112"/>
        <v>0</v>
      </c>
      <c r="S88" s="9">
        <f t="shared" si="112"/>
        <v>0</v>
      </c>
      <c r="T88" s="9">
        <f t="shared" si="112"/>
        <v>0</v>
      </c>
      <c r="U88" s="9">
        <f t="shared" si="112"/>
        <v>0</v>
      </c>
      <c r="V88" s="9">
        <f t="shared" si="112"/>
        <v>0</v>
      </c>
      <c r="W88" s="9">
        <f t="shared" si="112"/>
        <v>0</v>
      </c>
      <c r="X88" s="9">
        <f t="shared" si="112"/>
        <v>0</v>
      </c>
      <c r="Y88" s="9">
        <f t="shared" si="112"/>
        <v>0</v>
      </c>
      <c r="Z88" s="9">
        <f t="shared" si="112"/>
        <v>0</v>
      </c>
      <c r="AA88" s="9">
        <f t="shared" si="112"/>
        <v>0</v>
      </c>
      <c r="AB88" s="9">
        <f t="shared" si="112"/>
        <v>0</v>
      </c>
      <c r="AC88" s="9">
        <f t="shared" si="112"/>
        <v>0</v>
      </c>
      <c r="AD88" s="9">
        <f t="shared" si="112"/>
        <v>0</v>
      </c>
      <c r="AE88" s="9">
        <f t="shared" si="112"/>
        <v>0</v>
      </c>
      <c r="AF88" s="9">
        <f t="shared" si="112"/>
        <v>0</v>
      </c>
      <c r="AG88" s="9">
        <f t="shared" si="112"/>
        <v>0</v>
      </c>
      <c r="AH88" s="9">
        <f t="shared" si="112"/>
        <v>0</v>
      </c>
      <c r="AI88" s="9">
        <f t="shared" si="112"/>
        <v>0</v>
      </c>
      <c r="AJ88" s="9">
        <f t="shared" si="112"/>
        <v>0</v>
      </c>
      <c r="AK88" s="9">
        <f t="shared" si="112"/>
        <v>0</v>
      </c>
      <c r="AL88" s="9">
        <f t="shared" si="112"/>
        <v>0</v>
      </c>
      <c r="AM88" s="9">
        <f t="shared" si="112"/>
        <v>0</v>
      </c>
      <c r="AN88" s="9">
        <f t="shared" si="112"/>
        <v>0</v>
      </c>
      <c r="AO88" s="9">
        <f t="shared" si="112"/>
        <v>0</v>
      </c>
      <c r="AP88" s="9">
        <f t="shared" si="112"/>
        <v>0</v>
      </c>
      <c r="AQ88" s="9">
        <f t="shared" si="112"/>
        <v>0</v>
      </c>
      <c r="AR88" s="9">
        <f t="shared" si="112"/>
        <v>0</v>
      </c>
      <c r="AS88" s="9">
        <f t="shared" si="112"/>
        <v>0</v>
      </c>
      <c r="AT88" s="9">
        <f t="shared" si="112"/>
        <v>0</v>
      </c>
      <c r="AU88" s="9">
        <f t="shared" si="112"/>
        <v>0</v>
      </c>
      <c r="AV88" s="9">
        <f t="shared" si="112"/>
        <v>0</v>
      </c>
      <c r="AW88" s="9">
        <f t="shared" si="112"/>
        <v>0</v>
      </c>
      <c r="AX88" s="9">
        <f t="shared" si="112"/>
        <v>0</v>
      </c>
      <c r="AY88" s="9">
        <f t="shared" si="112"/>
        <v>0</v>
      </c>
      <c r="AZ88" s="9">
        <f t="shared" si="112"/>
        <v>0</v>
      </c>
      <c r="BA88" s="9">
        <f t="shared" si="112"/>
        <v>0</v>
      </c>
      <c r="BB88" s="9">
        <f t="shared" si="112"/>
        <v>0</v>
      </c>
      <c r="BC88" s="9">
        <f t="shared" ref="BC88:BK88" si="113">BC84*BC80</f>
        <v>0</v>
      </c>
      <c r="BD88" s="9">
        <f t="shared" si="113"/>
        <v>0</v>
      </c>
      <c r="BE88" s="9">
        <f t="shared" si="113"/>
        <v>0</v>
      </c>
      <c r="BF88" s="9">
        <f t="shared" si="113"/>
        <v>0</v>
      </c>
      <c r="BG88" s="9">
        <f t="shared" si="113"/>
        <v>0</v>
      </c>
      <c r="BH88" s="9">
        <f t="shared" si="113"/>
        <v>0</v>
      </c>
      <c r="BI88" s="9">
        <f t="shared" si="113"/>
        <v>0</v>
      </c>
      <c r="BJ88" s="9">
        <f t="shared" si="113"/>
        <v>0</v>
      </c>
      <c r="BK88" s="9">
        <f t="shared" si="113"/>
        <v>0</v>
      </c>
    </row>
    <row r="89" spans="2:63" x14ac:dyDescent="0.2">
      <c r="D89" s="11"/>
    </row>
    <row r="90" spans="2:63" x14ac:dyDescent="0.2">
      <c r="B90" t="s">
        <v>43</v>
      </c>
      <c r="C90" t="s">
        <v>40</v>
      </c>
      <c r="D90" s="9">
        <f>D88*D$10</f>
        <v>0</v>
      </c>
      <c r="E90" s="9">
        <f t="shared" ref="E90:BB90" si="114">E88*E$10</f>
        <v>0</v>
      </c>
      <c r="F90" s="9">
        <f t="shared" si="114"/>
        <v>0</v>
      </c>
      <c r="G90" s="9">
        <f t="shared" si="114"/>
        <v>0</v>
      </c>
      <c r="H90" s="9">
        <f t="shared" si="114"/>
        <v>0</v>
      </c>
      <c r="I90" s="9">
        <f t="shared" si="114"/>
        <v>0</v>
      </c>
      <c r="J90" s="9">
        <f t="shared" si="114"/>
        <v>0</v>
      </c>
      <c r="K90" s="9">
        <f t="shared" si="114"/>
        <v>0</v>
      </c>
      <c r="L90" s="9">
        <f t="shared" si="114"/>
        <v>0</v>
      </c>
      <c r="M90" s="9">
        <f t="shared" si="114"/>
        <v>0</v>
      </c>
      <c r="N90" s="9">
        <f t="shared" si="114"/>
        <v>0</v>
      </c>
      <c r="O90" s="9">
        <f t="shared" si="114"/>
        <v>0</v>
      </c>
      <c r="P90" s="9">
        <f t="shared" si="114"/>
        <v>0</v>
      </c>
      <c r="Q90" s="9">
        <f t="shared" si="114"/>
        <v>0</v>
      </c>
      <c r="R90" s="9">
        <f t="shared" si="114"/>
        <v>0</v>
      </c>
      <c r="S90" s="9">
        <f t="shared" si="114"/>
        <v>0</v>
      </c>
      <c r="T90" s="9">
        <f t="shared" si="114"/>
        <v>0</v>
      </c>
      <c r="U90" s="9">
        <f t="shared" si="114"/>
        <v>0</v>
      </c>
      <c r="V90" s="9">
        <f t="shared" si="114"/>
        <v>0</v>
      </c>
      <c r="W90" s="9">
        <f t="shared" si="114"/>
        <v>0</v>
      </c>
      <c r="X90" s="9">
        <f t="shared" si="114"/>
        <v>0</v>
      </c>
      <c r="Y90" s="9">
        <f t="shared" si="114"/>
        <v>0</v>
      </c>
      <c r="Z90" s="9">
        <f t="shared" si="114"/>
        <v>0</v>
      </c>
      <c r="AA90" s="9">
        <f t="shared" si="114"/>
        <v>0</v>
      </c>
      <c r="AB90" s="9">
        <f t="shared" si="114"/>
        <v>0</v>
      </c>
      <c r="AC90" s="9">
        <f t="shared" si="114"/>
        <v>0</v>
      </c>
      <c r="AD90" s="9">
        <f t="shared" si="114"/>
        <v>0</v>
      </c>
      <c r="AE90" s="9">
        <f t="shared" si="114"/>
        <v>0</v>
      </c>
      <c r="AF90" s="9">
        <f t="shared" si="114"/>
        <v>0</v>
      </c>
      <c r="AG90" s="9">
        <f t="shared" si="114"/>
        <v>0</v>
      </c>
      <c r="AH90" s="9">
        <f t="shared" si="114"/>
        <v>0</v>
      </c>
      <c r="AI90" s="9">
        <f t="shared" si="114"/>
        <v>0</v>
      </c>
      <c r="AJ90" s="9">
        <f t="shared" si="114"/>
        <v>0</v>
      </c>
      <c r="AK90" s="9">
        <f t="shared" si="114"/>
        <v>0</v>
      </c>
      <c r="AL90" s="9">
        <f t="shared" si="114"/>
        <v>0</v>
      </c>
      <c r="AM90" s="9">
        <f t="shared" si="114"/>
        <v>0</v>
      </c>
      <c r="AN90" s="9">
        <f t="shared" si="114"/>
        <v>0</v>
      </c>
      <c r="AO90" s="9">
        <f t="shared" si="114"/>
        <v>0</v>
      </c>
      <c r="AP90" s="9">
        <f t="shared" si="114"/>
        <v>0</v>
      </c>
      <c r="AQ90" s="9">
        <f t="shared" si="114"/>
        <v>0</v>
      </c>
      <c r="AR90" s="9">
        <f t="shared" si="114"/>
        <v>0</v>
      </c>
      <c r="AS90" s="9">
        <f t="shared" si="114"/>
        <v>0</v>
      </c>
      <c r="AT90" s="9">
        <f t="shared" si="114"/>
        <v>0</v>
      </c>
      <c r="AU90" s="9">
        <f t="shared" si="114"/>
        <v>0</v>
      </c>
      <c r="AV90" s="9">
        <f t="shared" si="114"/>
        <v>0</v>
      </c>
      <c r="AW90" s="9">
        <f t="shared" si="114"/>
        <v>0</v>
      </c>
      <c r="AX90" s="9">
        <f t="shared" si="114"/>
        <v>0</v>
      </c>
      <c r="AY90" s="9">
        <f t="shared" si="114"/>
        <v>0</v>
      </c>
      <c r="AZ90" s="9">
        <f t="shared" si="114"/>
        <v>0</v>
      </c>
      <c r="BA90" s="9">
        <f t="shared" si="114"/>
        <v>0</v>
      </c>
      <c r="BB90" s="9">
        <f t="shared" si="114"/>
        <v>0</v>
      </c>
      <c r="BC90" s="9">
        <f t="shared" ref="BC90:BK90" si="115">BC88*BC$10</f>
        <v>0</v>
      </c>
      <c r="BD90" s="9">
        <f t="shared" si="115"/>
        <v>0</v>
      </c>
      <c r="BE90" s="9">
        <f t="shared" si="115"/>
        <v>0</v>
      </c>
      <c r="BF90" s="9">
        <f t="shared" si="115"/>
        <v>0</v>
      </c>
      <c r="BG90" s="9">
        <f t="shared" si="115"/>
        <v>0</v>
      </c>
      <c r="BH90" s="9">
        <f t="shared" si="115"/>
        <v>0</v>
      </c>
      <c r="BI90" s="9">
        <f t="shared" si="115"/>
        <v>0</v>
      </c>
      <c r="BJ90" s="9">
        <f t="shared" si="115"/>
        <v>0</v>
      </c>
      <c r="BK90" s="9">
        <f t="shared" si="115"/>
        <v>0</v>
      </c>
    </row>
    <row r="92" spans="2:63" x14ac:dyDescent="0.2">
      <c r="B92" s="4" t="s">
        <v>42</v>
      </c>
    </row>
    <row r="93" spans="2:63" x14ac:dyDescent="0.2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</row>
    <row r="94" spans="2:63" x14ac:dyDescent="0.2">
      <c r="B94" s="20" t="s">
        <v>38</v>
      </c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</row>
    <row r="95" spans="2:63" x14ac:dyDescent="0.2">
      <c r="B95" t="str">
        <f>B92&amp; " Rate"</f>
        <v>Standard Feed-in tariff Rate</v>
      </c>
      <c r="C95" t="s">
        <v>39</v>
      </c>
      <c r="D95" s="21">
        <v>0</v>
      </c>
    </row>
    <row r="97" spans="2:63" x14ac:dyDescent="0.2">
      <c r="B97" t="s">
        <v>6</v>
      </c>
      <c r="C97" t="s">
        <v>7</v>
      </c>
      <c r="D97" s="14">
        <v>5633</v>
      </c>
      <c r="E97" s="14">
        <v>5821</v>
      </c>
      <c r="F97" s="14">
        <v>6009</v>
      </c>
      <c r="G97" s="14">
        <v>6203.5</v>
      </c>
      <c r="H97" s="14">
        <v>6398</v>
      </c>
      <c r="I97" s="14">
        <v>6524</v>
      </c>
      <c r="J97" s="14">
        <v>6692</v>
      </c>
      <c r="K97" s="14">
        <v>6794</v>
      </c>
      <c r="L97" s="14">
        <v>6707</v>
      </c>
      <c r="M97" s="14">
        <v>5776</v>
      </c>
      <c r="N97" s="14">
        <v>5776</v>
      </c>
      <c r="O97" s="14">
        <v>6433</v>
      </c>
      <c r="P97" s="14">
        <v>6418</v>
      </c>
      <c r="Q97" s="14">
        <v>7495</v>
      </c>
      <c r="R97" s="14">
        <v>6362</v>
      </c>
      <c r="S97" s="14">
        <v>7387</v>
      </c>
      <c r="T97" s="27">
        <f t="shared" ref="T97:BB99" si="116">S97*1.01</f>
        <v>7460.87</v>
      </c>
      <c r="U97" s="27">
        <f t="shared" si="116"/>
        <v>7535.4786999999997</v>
      </c>
      <c r="V97" s="27">
        <f t="shared" si="116"/>
        <v>7610.8334869999999</v>
      </c>
      <c r="W97" s="27">
        <f t="shared" si="116"/>
        <v>7686.9418218700002</v>
      </c>
      <c r="X97" s="27">
        <f t="shared" si="116"/>
        <v>7763.8112400887003</v>
      </c>
      <c r="Y97" s="27">
        <f t="shared" si="116"/>
        <v>7841.449352489587</v>
      </c>
      <c r="Z97" s="27">
        <f t="shared" si="116"/>
        <v>7919.863846014483</v>
      </c>
      <c r="AA97" s="27">
        <f t="shared" si="116"/>
        <v>7999.062484474628</v>
      </c>
      <c r="AB97" s="27">
        <f t="shared" si="116"/>
        <v>8079.053109319374</v>
      </c>
      <c r="AC97" s="27">
        <f t="shared" si="116"/>
        <v>8159.8436404125678</v>
      </c>
      <c r="AD97" s="27">
        <f t="shared" si="116"/>
        <v>8241.4420768166929</v>
      </c>
      <c r="AE97" s="27">
        <f t="shared" si="116"/>
        <v>8323.8564975848603</v>
      </c>
      <c r="AF97" s="27">
        <f t="shared" si="116"/>
        <v>8407.0950625607093</v>
      </c>
      <c r="AG97" s="27">
        <f t="shared" si="116"/>
        <v>8491.1660131863173</v>
      </c>
      <c r="AH97" s="27">
        <f t="shared" si="116"/>
        <v>8576.077673318181</v>
      </c>
      <c r="AI97" s="27">
        <f t="shared" si="116"/>
        <v>8661.8384500513621</v>
      </c>
      <c r="AJ97" s="27">
        <f t="shared" si="116"/>
        <v>8748.4568345518765</v>
      </c>
      <c r="AK97" s="27">
        <f t="shared" si="116"/>
        <v>8835.9414028973952</v>
      </c>
      <c r="AL97" s="27">
        <f t="shared" si="116"/>
        <v>8924.3008169263685</v>
      </c>
      <c r="AM97" s="27">
        <f t="shared" si="116"/>
        <v>9013.5438250956322</v>
      </c>
      <c r="AN97" s="27">
        <f t="shared" si="116"/>
        <v>9103.6792633465884</v>
      </c>
      <c r="AO97" s="27">
        <f t="shared" si="116"/>
        <v>9194.7160559800541</v>
      </c>
      <c r="AP97" s="27">
        <f t="shared" si="116"/>
        <v>9286.6632165398551</v>
      </c>
      <c r="AQ97" s="27">
        <f t="shared" si="116"/>
        <v>9379.5298487052532</v>
      </c>
      <c r="AR97" s="27">
        <f t="shared" si="116"/>
        <v>9473.3251471923068</v>
      </c>
      <c r="AS97" s="27">
        <f t="shared" si="116"/>
        <v>9568.0583986642305</v>
      </c>
      <c r="AT97" s="27">
        <f t="shared" si="116"/>
        <v>9663.7389826508734</v>
      </c>
      <c r="AU97" s="27">
        <f t="shared" si="116"/>
        <v>9760.3763724773817</v>
      </c>
      <c r="AV97" s="27">
        <f t="shared" si="116"/>
        <v>9857.9801362021553</v>
      </c>
      <c r="AW97" s="27">
        <f t="shared" si="116"/>
        <v>9956.5599375641777</v>
      </c>
      <c r="AX97" s="27">
        <f t="shared" si="116"/>
        <v>10056.12553693982</v>
      </c>
      <c r="AY97" s="27">
        <f t="shared" si="116"/>
        <v>10156.68679230922</v>
      </c>
      <c r="AZ97" s="27">
        <f t="shared" si="116"/>
        <v>10258.253660232313</v>
      </c>
      <c r="BA97" s="27">
        <f t="shared" si="116"/>
        <v>10360.836196834636</v>
      </c>
      <c r="BB97" s="27">
        <f t="shared" si="116"/>
        <v>10464.444558802983</v>
      </c>
      <c r="BC97" s="27">
        <f t="shared" ref="BC97:BK97" si="117">BB97*1.01</f>
        <v>10569.089004391013</v>
      </c>
      <c r="BD97" s="27">
        <f t="shared" si="117"/>
        <v>10674.779894434923</v>
      </c>
      <c r="BE97" s="27">
        <f t="shared" si="117"/>
        <v>10781.527693379272</v>
      </c>
      <c r="BF97" s="27">
        <f t="shared" si="117"/>
        <v>10889.342970313064</v>
      </c>
      <c r="BG97" s="27">
        <f t="shared" si="117"/>
        <v>10998.236400016194</v>
      </c>
      <c r="BH97" s="27">
        <f t="shared" si="117"/>
        <v>11108.218764016356</v>
      </c>
      <c r="BI97" s="27">
        <f t="shared" si="117"/>
        <v>11219.30095165652</v>
      </c>
      <c r="BJ97" s="27">
        <f t="shared" si="117"/>
        <v>11331.493961173084</v>
      </c>
      <c r="BK97" s="27">
        <f t="shared" si="117"/>
        <v>11444.808900784816</v>
      </c>
    </row>
    <row r="98" spans="2:63" x14ac:dyDescent="0.2">
      <c r="B98" t="s">
        <v>1</v>
      </c>
      <c r="C98" t="s">
        <v>29</v>
      </c>
      <c r="D98" s="5">
        <v>0.56699999999999995</v>
      </c>
      <c r="E98" s="5">
        <v>0.56699999999999995</v>
      </c>
      <c r="F98" s="5">
        <v>0.56699999999999995</v>
      </c>
      <c r="G98" s="5">
        <v>0.56699999999999995</v>
      </c>
      <c r="H98" s="5">
        <v>0.56699999999999995</v>
      </c>
      <c r="I98" s="5">
        <v>0.56699999999999995</v>
      </c>
      <c r="J98" s="5">
        <v>0.56699999999999995</v>
      </c>
      <c r="K98" s="5">
        <v>0.56699999999999995</v>
      </c>
      <c r="L98" s="5">
        <v>0.56699999999999995</v>
      </c>
      <c r="M98" s="5">
        <v>0.56699999999999995</v>
      </c>
      <c r="N98" s="5">
        <v>0.56699999999999995</v>
      </c>
      <c r="O98" s="5">
        <v>0.56699999999999995</v>
      </c>
      <c r="P98" s="5">
        <v>0.56699999999999995</v>
      </c>
      <c r="Q98" s="5">
        <v>0.56699999999999995</v>
      </c>
      <c r="R98" s="5">
        <v>0.56699999999999995</v>
      </c>
      <c r="S98" s="5">
        <v>0.56699999999999995</v>
      </c>
      <c r="T98" s="5">
        <v>0.56699999999999995</v>
      </c>
      <c r="U98" s="5">
        <v>0.56699999999999995</v>
      </c>
      <c r="V98" s="5">
        <v>0.56699999999999995</v>
      </c>
      <c r="W98" s="5">
        <v>0.56699999999999995</v>
      </c>
      <c r="X98" s="5">
        <v>0.56699999999999995</v>
      </c>
      <c r="Y98" s="5">
        <v>0.56699999999999995</v>
      </c>
      <c r="Z98" s="5">
        <v>0.56699999999999995</v>
      </c>
      <c r="AA98" s="5">
        <v>0.56699999999999995</v>
      </c>
      <c r="AB98" s="5">
        <v>0.56699999999999995</v>
      </c>
      <c r="AC98" s="5">
        <v>0.56699999999999995</v>
      </c>
      <c r="AD98" s="5">
        <v>0.56699999999999995</v>
      </c>
      <c r="AE98" s="5">
        <v>0.56699999999999995</v>
      </c>
      <c r="AF98" s="5">
        <v>0.56699999999999995</v>
      </c>
      <c r="AG98" s="5">
        <v>0.56699999999999995</v>
      </c>
      <c r="AH98" s="5">
        <v>0.56699999999999995</v>
      </c>
      <c r="AI98" s="5">
        <v>0.56699999999999995</v>
      </c>
      <c r="AJ98" s="5">
        <v>0.56699999999999995</v>
      </c>
      <c r="AK98" s="5">
        <v>0.56699999999999995</v>
      </c>
      <c r="AL98" s="5">
        <v>0.56699999999999995</v>
      </c>
      <c r="AM98" s="5">
        <v>0.56699999999999995</v>
      </c>
      <c r="AN98" s="5">
        <v>0.56699999999999995</v>
      </c>
      <c r="AO98" s="5">
        <v>0.56699999999999995</v>
      </c>
      <c r="AP98" s="5">
        <v>0.56699999999999995</v>
      </c>
      <c r="AQ98" s="5">
        <v>0.56699999999999995</v>
      </c>
      <c r="AR98" s="5">
        <v>0.56699999999999995</v>
      </c>
      <c r="AS98" s="5">
        <v>0.56699999999999995</v>
      </c>
      <c r="AT98" s="5">
        <v>0.56699999999999995</v>
      </c>
      <c r="AU98" s="5">
        <v>0.56699999999999995</v>
      </c>
      <c r="AV98" s="5">
        <v>0.56699999999999995</v>
      </c>
      <c r="AW98" s="5">
        <v>0.56699999999999995</v>
      </c>
      <c r="AX98" s="5">
        <v>0.56699999999999995</v>
      </c>
      <c r="AY98" s="5">
        <v>0.56699999999999995</v>
      </c>
      <c r="AZ98" s="5">
        <v>0.56699999999999995</v>
      </c>
      <c r="BA98" s="5">
        <v>0.56699999999999995</v>
      </c>
      <c r="BB98" s="5">
        <v>0.56699999999999995</v>
      </c>
      <c r="BC98" s="5">
        <v>0.56699999999999995</v>
      </c>
      <c r="BD98" s="5">
        <v>0.56699999999999995</v>
      </c>
      <c r="BE98" s="5">
        <v>0.56699999999999995</v>
      </c>
      <c r="BF98" s="5">
        <v>0.56699999999999995</v>
      </c>
      <c r="BG98" s="5">
        <v>0.56699999999999995</v>
      </c>
      <c r="BH98" s="5">
        <v>0.56699999999999995</v>
      </c>
      <c r="BI98" s="5">
        <v>0.56699999999999995</v>
      </c>
      <c r="BJ98" s="5">
        <v>0.56699999999999995</v>
      </c>
      <c r="BK98" s="5">
        <v>0.56699999999999995</v>
      </c>
    </row>
    <row r="99" spans="2:63" x14ac:dyDescent="0.2">
      <c r="B99" t="s">
        <v>8</v>
      </c>
      <c r="C99" t="s">
        <v>9</v>
      </c>
      <c r="D99" s="14">
        <v>8332.3109999999997</v>
      </c>
      <c r="E99" s="14">
        <v>8623.6270000000004</v>
      </c>
      <c r="F99" s="14">
        <v>8914.9429999999993</v>
      </c>
      <c r="G99" s="14">
        <v>9290.1299999999992</v>
      </c>
      <c r="H99" s="14">
        <v>9665.3169999999991</v>
      </c>
      <c r="I99" s="14">
        <v>9938.7160000000003</v>
      </c>
      <c r="J99" s="14">
        <v>10220.012000000001</v>
      </c>
      <c r="K99" s="14">
        <v>10364.591</v>
      </c>
      <c r="L99" s="14">
        <v>10465.032999999999</v>
      </c>
      <c r="M99" s="14">
        <v>9020.2870000000003</v>
      </c>
      <c r="N99" s="14">
        <v>9020.2870000000003</v>
      </c>
      <c r="O99" s="14">
        <v>10662.29</v>
      </c>
      <c r="P99" s="14">
        <v>12731.455</v>
      </c>
      <c r="Q99" s="14">
        <v>13400.166999999999</v>
      </c>
      <c r="R99" s="14">
        <v>11725.155000000001</v>
      </c>
      <c r="S99" s="14">
        <v>13197.214</v>
      </c>
      <c r="T99" s="27">
        <f t="shared" si="116"/>
        <v>13329.18614</v>
      </c>
      <c r="U99" s="27">
        <f t="shared" si="116"/>
        <v>13462.478001400001</v>
      </c>
      <c r="V99" s="27">
        <f t="shared" si="116"/>
        <v>13597.102781414002</v>
      </c>
      <c r="W99" s="27">
        <f t="shared" si="116"/>
        <v>13733.073809228141</v>
      </c>
      <c r="X99" s="27">
        <f t="shared" si="116"/>
        <v>13870.404547320422</v>
      </c>
      <c r="Y99" s="27">
        <f t="shared" si="116"/>
        <v>14009.108592793627</v>
      </c>
      <c r="Z99" s="27">
        <f t="shared" si="116"/>
        <v>14149.199678721563</v>
      </c>
      <c r="AA99" s="27">
        <f t="shared" si="116"/>
        <v>14290.691675508779</v>
      </c>
      <c r="AB99" s="27">
        <f t="shared" si="116"/>
        <v>14433.598592263867</v>
      </c>
      <c r="AC99" s="27">
        <f t="shared" si="116"/>
        <v>14577.934578186505</v>
      </c>
      <c r="AD99" s="27">
        <f t="shared" si="116"/>
        <v>14723.713923968369</v>
      </c>
      <c r="AE99" s="27">
        <f t="shared" si="116"/>
        <v>14870.951063208053</v>
      </c>
      <c r="AF99" s="27">
        <f t="shared" si="116"/>
        <v>15019.660573840134</v>
      </c>
      <c r="AG99" s="27">
        <f t="shared" si="116"/>
        <v>15169.857179578536</v>
      </c>
      <c r="AH99" s="27">
        <f t="shared" si="116"/>
        <v>15321.555751374321</v>
      </c>
      <c r="AI99" s="27">
        <f t="shared" si="116"/>
        <v>15474.771308888065</v>
      </c>
      <c r="AJ99" s="27">
        <f t="shared" si="116"/>
        <v>15629.519021976945</v>
      </c>
      <c r="AK99" s="27">
        <f t="shared" si="116"/>
        <v>15785.814212196714</v>
      </c>
      <c r="AL99" s="27">
        <f t="shared" si="116"/>
        <v>15943.672354318682</v>
      </c>
      <c r="AM99" s="27">
        <f t="shared" si="116"/>
        <v>16103.109077861869</v>
      </c>
      <c r="AN99" s="27">
        <f t="shared" si="116"/>
        <v>16264.140168640488</v>
      </c>
      <c r="AO99" s="27">
        <f t="shared" si="116"/>
        <v>16426.781570326893</v>
      </c>
      <c r="AP99" s="27">
        <f t="shared" si="116"/>
        <v>16591.049386030161</v>
      </c>
      <c r="AQ99" s="27">
        <f t="shared" si="116"/>
        <v>16756.959879890463</v>
      </c>
      <c r="AR99" s="27">
        <f t="shared" si="116"/>
        <v>16924.529478689368</v>
      </c>
      <c r="AS99" s="27">
        <f t="shared" si="116"/>
        <v>17093.774773476263</v>
      </c>
      <c r="AT99" s="27">
        <f t="shared" si="116"/>
        <v>17264.712521211026</v>
      </c>
      <c r="AU99" s="27">
        <f t="shared" si="116"/>
        <v>17437.359646423138</v>
      </c>
      <c r="AV99" s="27">
        <f t="shared" si="116"/>
        <v>17611.733242887371</v>
      </c>
      <c r="AW99" s="27">
        <f t="shared" si="116"/>
        <v>17787.850575316246</v>
      </c>
      <c r="AX99" s="27">
        <f t="shared" si="116"/>
        <v>17965.72908106941</v>
      </c>
      <c r="AY99" s="27">
        <f t="shared" si="116"/>
        <v>18145.386371880104</v>
      </c>
      <c r="AZ99" s="27">
        <f t="shared" si="116"/>
        <v>18326.840235598906</v>
      </c>
      <c r="BA99" s="27">
        <f t="shared" si="116"/>
        <v>18510.108637954894</v>
      </c>
      <c r="BB99" s="27">
        <f t="shared" si="116"/>
        <v>18695.209724334443</v>
      </c>
      <c r="BC99" s="27">
        <f t="shared" ref="BC99:BK99" si="118">BB99*1.01</f>
        <v>18882.161821577789</v>
      </c>
      <c r="BD99" s="27">
        <f t="shared" si="118"/>
        <v>19070.983439793567</v>
      </c>
      <c r="BE99" s="27">
        <f t="shared" si="118"/>
        <v>19261.693274191501</v>
      </c>
      <c r="BF99" s="27">
        <f t="shared" si="118"/>
        <v>19454.310206933416</v>
      </c>
      <c r="BG99" s="27">
        <f t="shared" si="118"/>
        <v>19648.853309002752</v>
      </c>
      <c r="BH99" s="27">
        <f t="shared" si="118"/>
        <v>19845.341842092781</v>
      </c>
      <c r="BI99" s="27">
        <f t="shared" si="118"/>
        <v>20043.795260513711</v>
      </c>
      <c r="BJ99" s="27">
        <f t="shared" si="118"/>
        <v>20244.233213118849</v>
      </c>
      <c r="BK99" s="27">
        <f t="shared" si="118"/>
        <v>20446.675545250037</v>
      </c>
    </row>
    <row r="100" spans="2:63" x14ac:dyDescent="0.2">
      <c r="B100" t="s">
        <v>13</v>
      </c>
      <c r="C100" t="s">
        <v>14</v>
      </c>
      <c r="D100" s="10">
        <f t="shared" ref="D100:Q100" si="119">IF(D99=0,0,D99/D97)</f>
        <v>1.4791959879282797</v>
      </c>
      <c r="E100" s="10">
        <f t="shared" si="119"/>
        <v>1.481468304415049</v>
      </c>
      <c r="F100" s="10">
        <f t="shared" si="119"/>
        <v>1.4835984356798135</v>
      </c>
      <c r="G100" s="10">
        <f t="shared" si="119"/>
        <v>1.4975626662368018</v>
      </c>
      <c r="H100" s="10">
        <f t="shared" si="119"/>
        <v>1.510677868083776</v>
      </c>
      <c r="I100" s="10">
        <f t="shared" si="119"/>
        <v>1.5234083384426733</v>
      </c>
      <c r="J100" s="10">
        <f t="shared" si="119"/>
        <v>1.527198445905559</v>
      </c>
      <c r="K100" s="10">
        <f t="shared" si="119"/>
        <v>1.5255506329113924</v>
      </c>
      <c r="L100" s="10">
        <f t="shared" si="119"/>
        <v>1.5603150439838973</v>
      </c>
      <c r="M100" s="10">
        <f t="shared" si="119"/>
        <v>1.5616840373961218</v>
      </c>
      <c r="N100" s="10">
        <f t="shared" si="119"/>
        <v>1.5616840373961218</v>
      </c>
      <c r="O100" s="10">
        <f t="shared" si="119"/>
        <v>1.657436654748951</v>
      </c>
      <c r="P100" s="10">
        <f t="shared" si="119"/>
        <v>1.9837106575257089</v>
      </c>
      <c r="Q100" s="10">
        <f t="shared" si="119"/>
        <v>1.7878808539026017</v>
      </c>
      <c r="R100" s="10">
        <f t="shared" ref="R100:BB100" si="120">IF(R99=0,0,R99/R97)</f>
        <v>1.8429982709839674</v>
      </c>
      <c r="S100" s="10">
        <f t="shared" si="120"/>
        <v>1.7865458237444158</v>
      </c>
      <c r="T100" s="10">
        <f t="shared" si="120"/>
        <v>1.7865458237444158</v>
      </c>
      <c r="U100" s="10">
        <f t="shared" si="120"/>
        <v>1.7865458237444161</v>
      </c>
      <c r="V100" s="10">
        <f t="shared" si="120"/>
        <v>1.7865458237444161</v>
      </c>
      <c r="W100" s="10">
        <f t="shared" si="120"/>
        <v>1.7865458237444158</v>
      </c>
      <c r="X100" s="10">
        <f t="shared" si="120"/>
        <v>1.7865458237444158</v>
      </c>
      <c r="Y100" s="10">
        <f t="shared" si="120"/>
        <v>1.7865458237444161</v>
      </c>
      <c r="Z100" s="10">
        <f t="shared" si="120"/>
        <v>1.7865458237444161</v>
      </c>
      <c r="AA100" s="10">
        <f t="shared" si="120"/>
        <v>1.7865458237444158</v>
      </c>
      <c r="AB100" s="10">
        <f t="shared" si="120"/>
        <v>1.7865458237444161</v>
      </c>
      <c r="AC100" s="10">
        <f t="shared" si="120"/>
        <v>1.7865458237444161</v>
      </c>
      <c r="AD100" s="10">
        <f t="shared" si="120"/>
        <v>1.7865458237444161</v>
      </c>
      <c r="AE100" s="10">
        <f t="shared" si="120"/>
        <v>1.7865458237444158</v>
      </c>
      <c r="AF100" s="10">
        <f t="shared" si="120"/>
        <v>1.7865458237444158</v>
      </c>
      <c r="AG100" s="10">
        <f t="shared" si="120"/>
        <v>1.7865458237444156</v>
      </c>
      <c r="AH100" s="10">
        <f t="shared" si="120"/>
        <v>1.7865458237444156</v>
      </c>
      <c r="AI100" s="10">
        <f t="shared" si="120"/>
        <v>1.7865458237444158</v>
      </c>
      <c r="AJ100" s="10">
        <f t="shared" si="120"/>
        <v>1.7865458237444156</v>
      </c>
      <c r="AK100" s="10">
        <f t="shared" si="120"/>
        <v>1.7865458237444156</v>
      </c>
      <c r="AL100" s="10">
        <f t="shared" si="120"/>
        <v>1.7865458237444158</v>
      </c>
      <c r="AM100" s="10">
        <f t="shared" si="120"/>
        <v>1.7865458237444158</v>
      </c>
      <c r="AN100" s="10">
        <f t="shared" si="120"/>
        <v>1.7865458237444158</v>
      </c>
      <c r="AO100" s="10">
        <f t="shared" si="120"/>
        <v>1.7865458237444161</v>
      </c>
      <c r="AP100" s="10">
        <f t="shared" si="120"/>
        <v>1.7865458237444158</v>
      </c>
      <c r="AQ100" s="10">
        <f t="shared" si="120"/>
        <v>1.7865458237444158</v>
      </c>
      <c r="AR100" s="10">
        <f t="shared" si="120"/>
        <v>1.7865458237444158</v>
      </c>
      <c r="AS100" s="10">
        <f t="shared" si="120"/>
        <v>1.7865458237444158</v>
      </c>
      <c r="AT100" s="10">
        <f t="shared" si="120"/>
        <v>1.7865458237444156</v>
      </c>
      <c r="AU100" s="10">
        <f t="shared" si="120"/>
        <v>1.7865458237444158</v>
      </c>
      <c r="AV100" s="10">
        <f t="shared" si="120"/>
        <v>1.7865458237444161</v>
      </c>
      <c r="AW100" s="10">
        <f t="shared" si="120"/>
        <v>1.7865458237444161</v>
      </c>
      <c r="AX100" s="10">
        <f t="shared" si="120"/>
        <v>1.7865458237444161</v>
      </c>
      <c r="AY100" s="10">
        <f t="shared" si="120"/>
        <v>1.7865458237444158</v>
      </c>
      <c r="AZ100" s="10">
        <f t="shared" si="120"/>
        <v>1.7865458237444158</v>
      </c>
      <c r="BA100" s="10">
        <f t="shared" si="120"/>
        <v>1.7865458237444156</v>
      </c>
      <c r="BB100" s="10">
        <f t="shared" si="120"/>
        <v>1.7865458237444156</v>
      </c>
      <c r="BC100" s="10">
        <f t="shared" ref="BC100:BK100" si="121">IF(BC99=0,0,BC99/BC97)</f>
        <v>1.7865458237444156</v>
      </c>
      <c r="BD100" s="10">
        <f t="shared" si="121"/>
        <v>1.7865458237444156</v>
      </c>
      <c r="BE100" s="10">
        <f t="shared" si="121"/>
        <v>1.7865458237444156</v>
      </c>
      <c r="BF100" s="10">
        <f t="shared" si="121"/>
        <v>1.7865458237444158</v>
      </c>
      <c r="BG100" s="10">
        <f t="shared" si="121"/>
        <v>1.7865458237444161</v>
      </c>
      <c r="BH100" s="10">
        <f t="shared" si="121"/>
        <v>1.7865458237444163</v>
      </c>
      <c r="BI100" s="10">
        <f t="shared" si="121"/>
        <v>1.7865458237444163</v>
      </c>
      <c r="BJ100" s="10">
        <f t="shared" si="121"/>
        <v>1.7865458237444165</v>
      </c>
      <c r="BK100" s="10">
        <f t="shared" si="121"/>
        <v>1.7865458237444163</v>
      </c>
    </row>
    <row r="101" spans="2:63" x14ac:dyDescent="0.2">
      <c r="B101" t="s">
        <v>17</v>
      </c>
      <c r="C101" t="s">
        <v>18</v>
      </c>
      <c r="D101" s="10">
        <f>'PV Profile new'!P$10</f>
        <v>172.24</v>
      </c>
      <c r="E101" s="10">
        <f>'PV Profile new'!Q$10</f>
        <v>164.72499999999999</v>
      </c>
      <c r="F101" s="10">
        <f>'PV Profile new'!R$10</f>
        <v>160.315</v>
      </c>
      <c r="G101" s="10">
        <f>'PV Profile new'!S$10</f>
        <v>96.694999999999993</v>
      </c>
      <c r="H101" s="10">
        <f>'PV Profile new'!T$10</f>
        <v>71.144999999999996</v>
      </c>
      <c r="I101" s="10">
        <f>'PV Profile new'!U$10</f>
        <v>54.75</v>
      </c>
      <c r="J101" s="10">
        <f>'PV Profile new'!V$10</f>
        <v>57.754999999999995</v>
      </c>
      <c r="K101" s="10">
        <f>'PV Profile new'!W$10</f>
        <v>80.194999999999993</v>
      </c>
      <c r="L101" s="10">
        <f>'PV Profile new'!X$10</f>
        <v>117.13</v>
      </c>
      <c r="M101" s="10">
        <f>'PV Profile new'!Y$10</f>
        <v>157.375</v>
      </c>
      <c r="N101" s="10">
        <f>'PV Profile new'!Z$10</f>
        <v>146.63499999999999</v>
      </c>
      <c r="O101" s="10">
        <f>'PV Profile new'!AA$10</f>
        <v>153.66499999999999</v>
      </c>
      <c r="P101" s="23">
        <f>D101</f>
        <v>172.24</v>
      </c>
      <c r="Q101" s="10">
        <f>E101</f>
        <v>164.72499999999999</v>
      </c>
      <c r="R101" s="10">
        <f t="shared" ref="R101:BB101" si="122">F101</f>
        <v>160.315</v>
      </c>
      <c r="S101" s="10">
        <f t="shared" si="122"/>
        <v>96.694999999999993</v>
      </c>
      <c r="T101" s="10">
        <f t="shared" si="122"/>
        <v>71.144999999999996</v>
      </c>
      <c r="U101" s="10">
        <f t="shared" si="122"/>
        <v>54.75</v>
      </c>
      <c r="V101" s="10">
        <f t="shared" si="122"/>
        <v>57.754999999999995</v>
      </c>
      <c r="W101" s="10">
        <f t="shared" si="122"/>
        <v>80.194999999999993</v>
      </c>
      <c r="X101" s="10">
        <f t="shared" si="122"/>
        <v>117.13</v>
      </c>
      <c r="Y101" s="10">
        <f t="shared" si="122"/>
        <v>157.375</v>
      </c>
      <c r="Z101" s="10">
        <f t="shared" si="122"/>
        <v>146.63499999999999</v>
      </c>
      <c r="AA101" s="10">
        <f t="shared" si="122"/>
        <v>153.66499999999999</v>
      </c>
      <c r="AB101" s="10">
        <f t="shared" si="122"/>
        <v>172.24</v>
      </c>
      <c r="AC101" s="10">
        <f t="shared" si="122"/>
        <v>164.72499999999999</v>
      </c>
      <c r="AD101" s="10">
        <f t="shared" si="122"/>
        <v>160.315</v>
      </c>
      <c r="AE101" s="10">
        <f t="shared" si="122"/>
        <v>96.694999999999993</v>
      </c>
      <c r="AF101" s="10">
        <f t="shared" si="122"/>
        <v>71.144999999999996</v>
      </c>
      <c r="AG101" s="10">
        <f t="shared" si="122"/>
        <v>54.75</v>
      </c>
      <c r="AH101" s="10">
        <f t="shared" si="122"/>
        <v>57.754999999999995</v>
      </c>
      <c r="AI101" s="10">
        <f t="shared" si="122"/>
        <v>80.194999999999993</v>
      </c>
      <c r="AJ101" s="10">
        <f t="shared" si="122"/>
        <v>117.13</v>
      </c>
      <c r="AK101" s="10">
        <f t="shared" si="122"/>
        <v>157.375</v>
      </c>
      <c r="AL101" s="10">
        <f t="shared" si="122"/>
        <v>146.63499999999999</v>
      </c>
      <c r="AM101" s="10">
        <f t="shared" si="122"/>
        <v>153.66499999999999</v>
      </c>
      <c r="AN101" s="10">
        <f t="shared" si="122"/>
        <v>172.24</v>
      </c>
      <c r="AO101" s="10">
        <f t="shared" si="122"/>
        <v>164.72499999999999</v>
      </c>
      <c r="AP101" s="10">
        <f t="shared" si="122"/>
        <v>160.315</v>
      </c>
      <c r="AQ101" s="10">
        <f t="shared" si="122"/>
        <v>96.694999999999993</v>
      </c>
      <c r="AR101" s="10">
        <f t="shared" si="122"/>
        <v>71.144999999999996</v>
      </c>
      <c r="AS101" s="10">
        <f t="shared" si="122"/>
        <v>54.75</v>
      </c>
      <c r="AT101" s="10">
        <f t="shared" si="122"/>
        <v>57.754999999999995</v>
      </c>
      <c r="AU101" s="10">
        <f t="shared" si="122"/>
        <v>80.194999999999993</v>
      </c>
      <c r="AV101" s="10">
        <f t="shared" si="122"/>
        <v>117.13</v>
      </c>
      <c r="AW101" s="10">
        <f t="shared" si="122"/>
        <v>157.375</v>
      </c>
      <c r="AX101" s="10">
        <f t="shared" si="122"/>
        <v>146.63499999999999</v>
      </c>
      <c r="AY101" s="10">
        <f t="shared" si="122"/>
        <v>153.66499999999999</v>
      </c>
      <c r="AZ101" s="10">
        <f t="shared" si="122"/>
        <v>172.24</v>
      </c>
      <c r="BA101" s="10">
        <f t="shared" si="122"/>
        <v>164.72499999999999</v>
      </c>
      <c r="BB101" s="10">
        <f t="shared" si="122"/>
        <v>160.315</v>
      </c>
      <c r="BC101" s="10">
        <f t="shared" ref="BC101:BK101" si="123">AQ101</f>
        <v>96.694999999999993</v>
      </c>
      <c r="BD101" s="10">
        <f t="shared" si="123"/>
        <v>71.144999999999996</v>
      </c>
      <c r="BE101" s="10">
        <f t="shared" si="123"/>
        <v>54.75</v>
      </c>
      <c r="BF101" s="10">
        <f t="shared" si="123"/>
        <v>57.754999999999995</v>
      </c>
      <c r="BG101" s="10">
        <f t="shared" si="123"/>
        <v>80.194999999999993</v>
      </c>
      <c r="BH101" s="10">
        <f t="shared" si="123"/>
        <v>117.13</v>
      </c>
      <c r="BI101" s="10">
        <f t="shared" si="123"/>
        <v>157.375</v>
      </c>
      <c r="BJ101" s="10">
        <f t="shared" si="123"/>
        <v>146.63499999999999</v>
      </c>
      <c r="BK101" s="10">
        <f t="shared" si="123"/>
        <v>153.66499999999999</v>
      </c>
    </row>
    <row r="102" spans="2:63" x14ac:dyDescent="0.2">
      <c r="B102" t="s">
        <v>20</v>
      </c>
      <c r="C102" t="s">
        <v>21</v>
      </c>
      <c r="D102" s="10">
        <f t="shared" ref="D102:AI102" si="124">D100*D101</f>
        <v>254.77671696076689</v>
      </c>
      <c r="E102" s="10">
        <f t="shared" si="124"/>
        <v>244.03486644476894</v>
      </c>
      <c r="F102" s="10">
        <f t="shared" si="124"/>
        <v>237.84308321600929</v>
      </c>
      <c r="G102" s="10">
        <f t="shared" si="124"/>
        <v>144.80682201176754</v>
      </c>
      <c r="H102" s="10">
        <f t="shared" si="124"/>
        <v>107.47717692482024</v>
      </c>
      <c r="I102" s="10">
        <f t="shared" si="124"/>
        <v>83.406606529736365</v>
      </c>
      <c r="J102" s="10">
        <f t="shared" si="124"/>
        <v>88.203346243275547</v>
      </c>
      <c r="K102" s="10">
        <f t="shared" si="124"/>
        <v>122.3415330063291</v>
      </c>
      <c r="L102" s="10">
        <f t="shared" si="124"/>
        <v>182.75970110183388</v>
      </c>
      <c r="M102" s="10">
        <f t="shared" si="124"/>
        <v>245.77002538521467</v>
      </c>
      <c r="N102" s="10">
        <f t="shared" si="124"/>
        <v>228.9975388235803</v>
      </c>
      <c r="O102" s="10">
        <f t="shared" si="124"/>
        <v>254.69000355199753</v>
      </c>
      <c r="P102" s="10">
        <f t="shared" si="124"/>
        <v>341.67432365222811</v>
      </c>
      <c r="Q102" s="10">
        <f t="shared" si="124"/>
        <v>294.50867365910602</v>
      </c>
      <c r="R102" s="10">
        <f t="shared" si="124"/>
        <v>295.46026781279471</v>
      </c>
      <c r="S102" s="10">
        <f t="shared" si="124"/>
        <v>172.75004842696629</v>
      </c>
      <c r="T102" s="10">
        <f t="shared" si="124"/>
        <v>127.10380263029646</v>
      </c>
      <c r="U102" s="10">
        <f t="shared" si="124"/>
        <v>97.813383850006772</v>
      </c>
      <c r="V102" s="10">
        <f t="shared" si="124"/>
        <v>103.18195405035874</v>
      </c>
      <c r="W102" s="10">
        <f t="shared" si="124"/>
        <v>143.27204233518341</v>
      </c>
      <c r="X102" s="10">
        <f t="shared" si="124"/>
        <v>209.25811233518343</v>
      </c>
      <c r="Y102" s="10">
        <f t="shared" si="124"/>
        <v>281.15764901177749</v>
      </c>
      <c r="Z102" s="10">
        <f t="shared" si="124"/>
        <v>261.97014686476246</v>
      </c>
      <c r="AA102" s="10">
        <f t="shared" si="124"/>
        <v>274.52956400568564</v>
      </c>
      <c r="AB102" s="10">
        <f t="shared" si="124"/>
        <v>307.71465268173824</v>
      </c>
      <c r="AC102" s="10">
        <f t="shared" si="124"/>
        <v>294.28876081629892</v>
      </c>
      <c r="AD102" s="10">
        <f t="shared" si="124"/>
        <v>286.41009373358605</v>
      </c>
      <c r="AE102" s="10">
        <f t="shared" si="124"/>
        <v>172.75004842696629</v>
      </c>
      <c r="AF102" s="10">
        <f t="shared" si="124"/>
        <v>127.10380263029646</v>
      </c>
      <c r="AG102" s="10">
        <f t="shared" si="124"/>
        <v>97.813383850006758</v>
      </c>
      <c r="AH102" s="10">
        <f t="shared" si="124"/>
        <v>103.18195405035871</v>
      </c>
      <c r="AI102" s="10">
        <f t="shared" si="124"/>
        <v>143.27204233518341</v>
      </c>
      <c r="AJ102" s="10">
        <f t="shared" ref="AJ102:BB102" si="125">AJ100*AJ101</f>
        <v>209.2581123351834</v>
      </c>
      <c r="AK102" s="10">
        <f t="shared" si="125"/>
        <v>281.15764901177738</v>
      </c>
      <c r="AL102" s="10">
        <f t="shared" si="125"/>
        <v>261.9701468647624</v>
      </c>
      <c r="AM102" s="10">
        <f t="shared" si="125"/>
        <v>274.52956400568564</v>
      </c>
      <c r="AN102" s="10">
        <f t="shared" si="125"/>
        <v>307.71465268173819</v>
      </c>
      <c r="AO102" s="10">
        <f t="shared" si="125"/>
        <v>294.28876081629892</v>
      </c>
      <c r="AP102" s="10">
        <f t="shared" si="125"/>
        <v>286.410093733586</v>
      </c>
      <c r="AQ102" s="10">
        <f t="shared" si="125"/>
        <v>172.75004842696629</v>
      </c>
      <c r="AR102" s="10">
        <f t="shared" si="125"/>
        <v>127.10380263029646</v>
      </c>
      <c r="AS102" s="10">
        <f t="shared" si="125"/>
        <v>97.813383850006772</v>
      </c>
      <c r="AT102" s="10">
        <f t="shared" si="125"/>
        <v>103.18195405035871</v>
      </c>
      <c r="AU102" s="10">
        <f t="shared" si="125"/>
        <v>143.27204233518341</v>
      </c>
      <c r="AV102" s="10">
        <f t="shared" si="125"/>
        <v>209.25811233518345</v>
      </c>
      <c r="AW102" s="10">
        <f t="shared" si="125"/>
        <v>281.15764901177749</v>
      </c>
      <c r="AX102" s="10">
        <f t="shared" si="125"/>
        <v>261.97014686476246</v>
      </c>
      <c r="AY102" s="10">
        <f t="shared" si="125"/>
        <v>274.52956400568564</v>
      </c>
      <c r="AZ102" s="10">
        <f t="shared" si="125"/>
        <v>307.71465268173819</v>
      </c>
      <c r="BA102" s="10">
        <f t="shared" si="125"/>
        <v>294.28876081629886</v>
      </c>
      <c r="BB102" s="10">
        <f t="shared" si="125"/>
        <v>286.410093733586</v>
      </c>
      <c r="BC102" s="10">
        <f t="shared" ref="BC102:BK102" si="126">BC100*BC101</f>
        <v>172.75004842696626</v>
      </c>
      <c r="BD102" s="10">
        <f t="shared" si="126"/>
        <v>127.10380263029644</v>
      </c>
      <c r="BE102" s="10">
        <f t="shared" si="126"/>
        <v>97.813383850006758</v>
      </c>
      <c r="BF102" s="10">
        <f t="shared" si="126"/>
        <v>103.18195405035873</v>
      </c>
      <c r="BG102" s="10">
        <f t="shared" si="126"/>
        <v>143.27204233518344</v>
      </c>
      <c r="BH102" s="10">
        <f t="shared" si="126"/>
        <v>209.25811233518348</v>
      </c>
      <c r="BI102" s="10">
        <f t="shared" si="126"/>
        <v>281.15764901177749</v>
      </c>
      <c r="BJ102" s="10">
        <f t="shared" si="126"/>
        <v>261.97014686476251</v>
      </c>
      <c r="BK102" s="10">
        <f t="shared" si="126"/>
        <v>274.5295640056857</v>
      </c>
    </row>
    <row r="103" spans="2:63" x14ac:dyDescent="0.2"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</row>
    <row r="104" spans="2:63" x14ac:dyDescent="0.2">
      <c r="B104" t="s">
        <v>22</v>
      </c>
      <c r="C104" t="s">
        <v>21</v>
      </c>
      <c r="D104" s="10">
        <f>D102*D98</f>
        <v>144.45839851675481</v>
      </c>
      <c r="E104" s="10">
        <f t="shared" ref="E104:O104" si="127">E102*E98</f>
        <v>138.36776927418398</v>
      </c>
      <c r="F104" s="10">
        <f t="shared" si="127"/>
        <v>134.85702818347727</v>
      </c>
      <c r="G104" s="10">
        <f t="shared" si="127"/>
        <v>82.105468080672182</v>
      </c>
      <c r="H104" s="10">
        <f t="shared" si="127"/>
        <v>60.939559316373071</v>
      </c>
      <c r="I104" s="10">
        <f t="shared" si="127"/>
        <v>47.291545902360518</v>
      </c>
      <c r="J104" s="10">
        <f t="shared" si="127"/>
        <v>50.011297319937228</v>
      </c>
      <c r="K104" s="10">
        <f t="shared" si="127"/>
        <v>69.367649214588596</v>
      </c>
      <c r="L104" s="10">
        <f t="shared" si="127"/>
        <v>103.6247505247398</v>
      </c>
      <c r="M104" s="10">
        <f t="shared" si="127"/>
        <v>139.35160439341669</v>
      </c>
      <c r="N104" s="10">
        <f t="shared" si="127"/>
        <v>129.84160451297001</v>
      </c>
      <c r="O104" s="10">
        <f t="shared" si="127"/>
        <v>144.4092320139826</v>
      </c>
      <c r="P104" s="10">
        <f>P102*P98</f>
        <v>193.72934151081333</v>
      </c>
      <c r="Q104" s="10">
        <f>Q102*Q98</f>
        <v>166.9864179647131</v>
      </c>
      <c r="R104" s="10">
        <f t="shared" ref="R104:BB104" si="128">R102*R98</f>
        <v>167.52597184985459</v>
      </c>
      <c r="S104" s="10">
        <f t="shared" si="128"/>
        <v>97.949277458089881</v>
      </c>
      <c r="T104" s="10">
        <f t="shared" si="128"/>
        <v>72.06785609137809</v>
      </c>
      <c r="U104" s="10">
        <f t="shared" si="128"/>
        <v>55.460188642953838</v>
      </c>
      <c r="V104" s="10">
        <f t="shared" si="128"/>
        <v>58.504167946553402</v>
      </c>
      <c r="W104" s="10">
        <f t="shared" si="128"/>
        <v>81.235248004048984</v>
      </c>
      <c r="X104" s="10">
        <f t="shared" si="128"/>
        <v>118.64934969404899</v>
      </c>
      <c r="Y104" s="10">
        <f t="shared" si="128"/>
        <v>159.41638698967782</v>
      </c>
      <c r="Z104" s="10">
        <f t="shared" si="128"/>
        <v>148.5370732723203</v>
      </c>
      <c r="AA104" s="10">
        <f t="shared" si="128"/>
        <v>155.65826279122373</v>
      </c>
      <c r="AB104" s="10">
        <f t="shared" si="128"/>
        <v>174.47420807054556</v>
      </c>
      <c r="AC104" s="10">
        <f t="shared" si="128"/>
        <v>166.86172738284148</v>
      </c>
      <c r="AD104" s="10">
        <f t="shared" si="128"/>
        <v>162.39452314694327</v>
      </c>
      <c r="AE104" s="10">
        <f t="shared" si="128"/>
        <v>97.949277458089881</v>
      </c>
      <c r="AF104" s="10">
        <f t="shared" si="128"/>
        <v>72.06785609137809</v>
      </c>
      <c r="AG104" s="10">
        <f t="shared" si="128"/>
        <v>55.460188642953824</v>
      </c>
      <c r="AH104" s="10">
        <f t="shared" si="128"/>
        <v>58.504167946553387</v>
      </c>
      <c r="AI104" s="10">
        <f t="shared" si="128"/>
        <v>81.235248004048984</v>
      </c>
      <c r="AJ104" s="10">
        <f t="shared" si="128"/>
        <v>118.64934969404898</v>
      </c>
      <c r="AK104" s="10">
        <f t="shared" si="128"/>
        <v>159.41638698967776</v>
      </c>
      <c r="AL104" s="10">
        <f t="shared" si="128"/>
        <v>148.53707327232027</v>
      </c>
      <c r="AM104" s="10">
        <f t="shared" si="128"/>
        <v>155.65826279122373</v>
      </c>
      <c r="AN104" s="10">
        <f t="shared" si="128"/>
        <v>174.47420807054553</v>
      </c>
      <c r="AO104" s="10">
        <f t="shared" si="128"/>
        <v>166.86172738284148</v>
      </c>
      <c r="AP104" s="10">
        <f t="shared" si="128"/>
        <v>162.39452314694324</v>
      </c>
      <c r="AQ104" s="10">
        <f t="shared" si="128"/>
        <v>97.949277458089881</v>
      </c>
      <c r="AR104" s="10">
        <f t="shared" si="128"/>
        <v>72.06785609137809</v>
      </c>
      <c r="AS104" s="10">
        <f t="shared" si="128"/>
        <v>55.460188642953838</v>
      </c>
      <c r="AT104" s="10">
        <f t="shared" si="128"/>
        <v>58.504167946553387</v>
      </c>
      <c r="AU104" s="10">
        <f t="shared" si="128"/>
        <v>81.235248004048984</v>
      </c>
      <c r="AV104" s="10">
        <f t="shared" si="128"/>
        <v>118.64934969404901</v>
      </c>
      <c r="AW104" s="10">
        <f t="shared" si="128"/>
        <v>159.41638698967782</v>
      </c>
      <c r="AX104" s="10">
        <f t="shared" si="128"/>
        <v>148.5370732723203</v>
      </c>
      <c r="AY104" s="10">
        <f t="shared" si="128"/>
        <v>155.65826279122373</v>
      </c>
      <c r="AZ104" s="10">
        <f t="shared" si="128"/>
        <v>174.47420807054553</v>
      </c>
      <c r="BA104" s="10">
        <f t="shared" si="128"/>
        <v>166.86172738284145</v>
      </c>
      <c r="BB104" s="10">
        <f t="shared" si="128"/>
        <v>162.39452314694324</v>
      </c>
      <c r="BC104" s="10">
        <f t="shared" ref="BC104:BK104" si="129">BC102*BC98</f>
        <v>97.949277458089867</v>
      </c>
      <c r="BD104" s="10">
        <f t="shared" si="129"/>
        <v>72.067856091378076</v>
      </c>
      <c r="BE104" s="10">
        <f t="shared" si="129"/>
        <v>55.460188642953824</v>
      </c>
      <c r="BF104" s="10">
        <f t="shared" si="129"/>
        <v>58.504167946553395</v>
      </c>
      <c r="BG104" s="10">
        <f t="shared" si="129"/>
        <v>81.235248004048998</v>
      </c>
      <c r="BH104" s="10">
        <f t="shared" si="129"/>
        <v>118.64934969404902</v>
      </c>
      <c r="BI104" s="10">
        <f t="shared" si="129"/>
        <v>159.41638698967782</v>
      </c>
      <c r="BJ104" s="10">
        <f t="shared" si="129"/>
        <v>148.53707327232033</v>
      </c>
      <c r="BK104" s="10">
        <f t="shared" si="129"/>
        <v>155.65826279122379</v>
      </c>
    </row>
    <row r="105" spans="2:63" x14ac:dyDescent="0.2">
      <c r="B105" t="s">
        <v>23</v>
      </c>
      <c r="C105" t="s">
        <v>18</v>
      </c>
      <c r="D105" s="10">
        <f t="shared" ref="D105:AI105" si="130">D102-D104</f>
        <v>110.31831844401208</v>
      </c>
      <c r="E105" s="10">
        <f t="shared" si="130"/>
        <v>105.66709717058495</v>
      </c>
      <c r="F105" s="10">
        <f t="shared" si="130"/>
        <v>102.98605503253202</v>
      </c>
      <c r="G105" s="10">
        <f t="shared" si="130"/>
        <v>62.701353931095355</v>
      </c>
      <c r="H105" s="10">
        <f t="shared" si="130"/>
        <v>46.537617608447171</v>
      </c>
      <c r="I105" s="10">
        <f t="shared" si="130"/>
        <v>36.115060627375847</v>
      </c>
      <c r="J105" s="10">
        <f t="shared" si="130"/>
        <v>38.192048923338319</v>
      </c>
      <c r="K105" s="10">
        <f t="shared" si="130"/>
        <v>52.973883791740505</v>
      </c>
      <c r="L105" s="10">
        <f t="shared" si="130"/>
        <v>79.134950577094088</v>
      </c>
      <c r="M105" s="10">
        <f t="shared" si="130"/>
        <v>106.41842099179797</v>
      </c>
      <c r="N105" s="10">
        <f t="shared" si="130"/>
        <v>99.155934310610292</v>
      </c>
      <c r="O105" s="10">
        <f t="shared" si="130"/>
        <v>110.28077153801493</v>
      </c>
      <c r="P105" s="10">
        <f t="shared" si="130"/>
        <v>147.94498214141478</v>
      </c>
      <c r="Q105" s="10">
        <f t="shared" si="130"/>
        <v>127.52225569439292</v>
      </c>
      <c r="R105" s="10">
        <f t="shared" si="130"/>
        <v>127.93429596294013</v>
      </c>
      <c r="S105" s="10">
        <f t="shared" si="130"/>
        <v>74.800770968876407</v>
      </c>
      <c r="T105" s="10">
        <f t="shared" si="130"/>
        <v>55.035946538918367</v>
      </c>
      <c r="U105" s="10">
        <f t="shared" si="130"/>
        <v>42.353195207052934</v>
      </c>
      <c r="V105" s="10">
        <f t="shared" si="130"/>
        <v>44.677786103805339</v>
      </c>
      <c r="W105" s="10">
        <f t="shared" si="130"/>
        <v>62.036794331134431</v>
      </c>
      <c r="X105" s="10">
        <f t="shared" si="130"/>
        <v>90.608762641134433</v>
      </c>
      <c r="Y105" s="10">
        <f t="shared" si="130"/>
        <v>121.74126202209968</v>
      </c>
      <c r="Z105" s="10">
        <f t="shared" si="130"/>
        <v>113.43307359244216</v>
      </c>
      <c r="AA105" s="10">
        <f t="shared" si="130"/>
        <v>118.87130121446191</v>
      </c>
      <c r="AB105" s="10">
        <f t="shared" si="130"/>
        <v>133.24044461119269</v>
      </c>
      <c r="AC105" s="10">
        <f t="shared" si="130"/>
        <v>127.42703343345744</v>
      </c>
      <c r="AD105" s="10">
        <f t="shared" si="130"/>
        <v>124.01557058664278</v>
      </c>
      <c r="AE105" s="10">
        <f t="shared" si="130"/>
        <v>74.800770968876407</v>
      </c>
      <c r="AF105" s="10">
        <f t="shared" si="130"/>
        <v>55.035946538918367</v>
      </c>
      <c r="AG105" s="10">
        <f t="shared" si="130"/>
        <v>42.353195207052934</v>
      </c>
      <c r="AH105" s="10">
        <f t="shared" si="130"/>
        <v>44.677786103805325</v>
      </c>
      <c r="AI105" s="10">
        <f t="shared" si="130"/>
        <v>62.036794331134431</v>
      </c>
      <c r="AJ105" s="10">
        <f t="shared" ref="AJ105:BB105" si="131">AJ102-AJ104</f>
        <v>90.608762641134419</v>
      </c>
      <c r="AK105" s="10">
        <f t="shared" si="131"/>
        <v>121.74126202209962</v>
      </c>
      <c r="AL105" s="10">
        <f t="shared" si="131"/>
        <v>113.43307359244213</v>
      </c>
      <c r="AM105" s="10">
        <f t="shared" si="131"/>
        <v>118.87130121446191</v>
      </c>
      <c r="AN105" s="10">
        <f t="shared" si="131"/>
        <v>133.24044461119266</v>
      </c>
      <c r="AO105" s="10">
        <f t="shared" si="131"/>
        <v>127.42703343345744</v>
      </c>
      <c r="AP105" s="10">
        <f t="shared" si="131"/>
        <v>124.01557058664275</v>
      </c>
      <c r="AQ105" s="10">
        <f t="shared" si="131"/>
        <v>74.800770968876407</v>
      </c>
      <c r="AR105" s="10">
        <f t="shared" si="131"/>
        <v>55.035946538918367</v>
      </c>
      <c r="AS105" s="10">
        <f t="shared" si="131"/>
        <v>42.353195207052934</v>
      </c>
      <c r="AT105" s="10">
        <f t="shared" si="131"/>
        <v>44.677786103805325</v>
      </c>
      <c r="AU105" s="10">
        <f t="shared" si="131"/>
        <v>62.036794331134431</v>
      </c>
      <c r="AV105" s="10">
        <f t="shared" si="131"/>
        <v>90.608762641134447</v>
      </c>
      <c r="AW105" s="10">
        <f t="shared" si="131"/>
        <v>121.74126202209968</v>
      </c>
      <c r="AX105" s="10">
        <f t="shared" si="131"/>
        <v>113.43307359244216</v>
      </c>
      <c r="AY105" s="10">
        <f t="shared" si="131"/>
        <v>118.87130121446191</v>
      </c>
      <c r="AZ105" s="10">
        <f t="shared" si="131"/>
        <v>133.24044461119266</v>
      </c>
      <c r="BA105" s="10">
        <f t="shared" si="131"/>
        <v>127.42703343345741</v>
      </c>
      <c r="BB105" s="10">
        <f t="shared" si="131"/>
        <v>124.01557058664275</v>
      </c>
      <c r="BC105" s="10">
        <f t="shared" ref="BC105:BK105" si="132">BC102-BC104</f>
        <v>74.800770968876392</v>
      </c>
      <c r="BD105" s="10">
        <f t="shared" si="132"/>
        <v>55.035946538918367</v>
      </c>
      <c r="BE105" s="10">
        <f t="shared" si="132"/>
        <v>42.353195207052934</v>
      </c>
      <c r="BF105" s="10">
        <f t="shared" si="132"/>
        <v>44.677786103805332</v>
      </c>
      <c r="BG105" s="10">
        <f t="shared" si="132"/>
        <v>62.036794331134445</v>
      </c>
      <c r="BH105" s="10">
        <f t="shared" si="132"/>
        <v>90.608762641134462</v>
      </c>
      <c r="BI105" s="10">
        <f t="shared" si="132"/>
        <v>121.74126202209968</v>
      </c>
      <c r="BJ105" s="10">
        <f t="shared" si="132"/>
        <v>113.43307359244218</v>
      </c>
      <c r="BK105" s="10">
        <f t="shared" si="132"/>
        <v>118.87130121446191</v>
      </c>
    </row>
    <row r="106" spans="2:63" x14ac:dyDescent="0.2">
      <c r="H106" s="11"/>
    </row>
    <row r="107" spans="2:63" x14ac:dyDescent="0.2">
      <c r="B107" t="s">
        <v>24</v>
      </c>
      <c r="C107" t="s">
        <v>18</v>
      </c>
      <c r="D107" s="8">
        <f>D105*D97</f>
        <v>621423.08779512008</v>
      </c>
      <c r="E107" s="8">
        <f t="shared" ref="E107:O107" si="133">E105*E97</f>
        <v>615088.17262997502</v>
      </c>
      <c r="F107" s="8">
        <f t="shared" si="133"/>
        <v>618843.20469048491</v>
      </c>
      <c r="G107" s="8">
        <f t="shared" si="133"/>
        <v>388967.84911155002</v>
      </c>
      <c r="H107" s="8">
        <f t="shared" si="133"/>
        <v>297747.67745884502</v>
      </c>
      <c r="I107" s="8">
        <f t="shared" si="133"/>
        <v>235614.65553300001</v>
      </c>
      <c r="J107" s="8">
        <f t="shared" si="133"/>
        <v>255581.19139498004</v>
      </c>
      <c r="K107" s="8">
        <f t="shared" si="133"/>
        <v>359904.56648108497</v>
      </c>
      <c r="L107" s="8">
        <f t="shared" si="133"/>
        <v>530758.1135205701</v>
      </c>
      <c r="M107" s="8">
        <f t="shared" si="133"/>
        <v>614672.79964862508</v>
      </c>
      <c r="N107" s="8">
        <f t="shared" si="133"/>
        <v>572724.67657808505</v>
      </c>
      <c r="O107" s="8">
        <f t="shared" si="133"/>
        <v>709436.20330405002</v>
      </c>
      <c r="P107" s="8">
        <f>P105*P97</f>
        <v>949510.89538360003</v>
      </c>
      <c r="Q107" s="8">
        <f>Q105*Q97</f>
        <v>955779.30642947496</v>
      </c>
      <c r="R107" s="8">
        <f t="shared" ref="R107:BB107" si="134">R105*R97</f>
        <v>813917.99091622513</v>
      </c>
      <c r="S107" s="8">
        <f t="shared" si="134"/>
        <v>552553.29514708999</v>
      </c>
      <c r="T107" s="8">
        <f t="shared" si="134"/>
        <v>410616.04245381989</v>
      </c>
      <c r="U107" s="8">
        <f t="shared" si="134"/>
        <v>319151.60035968944</v>
      </c>
      <c r="V107" s="8">
        <f t="shared" si="134"/>
        <v>340035.1906038649</v>
      </c>
      <c r="W107" s="8">
        <f t="shared" si="134"/>
        <v>476873.22883874498</v>
      </c>
      <c r="X107" s="8">
        <f t="shared" si="134"/>
        <v>703469.32984376862</v>
      </c>
      <c r="Y107" s="8">
        <f t="shared" si="134"/>
        <v>954627.94025445869</v>
      </c>
      <c r="Z107" s="8">
        <f t="shared" si="134"/>
        <v>898374.49848708278</v>
      </c>
      <c r="AA107" s="8">
        <f t="shared" si="134"/>
        <v>950858.96602528554</v>
      </c>
      <c r="AB107" s="8">
        <f t="shared" si="134"/>
        <v>1076456.6283231522</v>
      </c>
      <c r="AC107" s="8">
        <f t="shared" si="134"/>
        <v>1039784.6683786373</v>
      </c>
      <c r="AD107" s="8">
        <f t="shared" si="134"/>
        <v>1022067.1416131884</v>
      </c>
      <c r="AE107" s="8">
        <f t="shared" si="134"/>
        <v>622630.88345363887</v>
      </c>
      <c r="AF107" s="8">
        <f t="shared" si="134"/>
        <v>462692.43441069574</v>
      </c>
      <c r="AG107" s="8">
        <f t="shared" si="134"/>
        <v>359628.01169197349</v>
      </c>
      <c r="AH107" s="8">
        <f t="shared" si="134"/>
        <v>383160.16389813012</v>
      </c>
      <c r="AI107" s="8">
        <f t="shared" si="134"/>
        <v>537352.69045534858</v>
      </c>
      <c r="AJ107" s="8">
        <f t="shared" si="134"/>
        <v>792686.84879812109</v>
      </c>
      <c r="AK107" s="8">
        <f t="shared" si="134"/>
        <v>1075698.6575420504</v>
      </c>
      <c r="AL107" s="8">
        <f t="shared" si="134"/>
        <v>1012310.8713275002</v>
      </c>
      <c r="AM107" s="8">
        <f t="shared" si="134"/>
        <v>1071451.683042696</v>
      </c>
      <c r="AN107" s="8">
        <f t="shared" si="134"/>
        <v>1212978.2726459943</v>
      </c>
      <c r="AO107" s="8">
        <f t="shared" si="134"/>
        <v>1171655.3902765182</v>
      </c>
      <c r="AP107" s="8">
        <f t="shared" si="134"/>
        <v>1151690.8376451773</v>
      </c>
      <c r="AQ107" s="8">
        <f t="shared" si="134"/>
        <v>701596.06400874164</v>
      </c>
      <c r="AR107" s="8">
        <f t="shared" si="134"/>
        <v>521373.41634666675</v>
      </c>
      <c r="AS107" s="8">
        <f t="shared" si="134"/>
        <v>405237.84511110844</v>
      </c>
      <c r="AT107" s="8">
        <f t="shared" si="134"/>
        <v>431754.46322988102</v>
      </c>
      <c r="AU107" s="8">
        <f t="shared" si="134"/>
        <v>605502.46161384322</v>
      </c>
      <c r="AV107" s="8">
        <f t="shared" si="134"/>
        <v>893219.38228215929</v>
      </c>
      <c r="AW107" s="8">
        <f t="shared" si="134"/>
        <v>1212124.172197741</v>
      </c>
      <c r="AX107" s="8">
        <f t="shared" si="134"/>
        <v>1140697.2280865316</v>
      </c>
      <c r="AY107" s="8">
        <f t="shared" si="134"/>
        <v>1207338.5750295362</v>
      </c>
      <c r="AZ107" s="8">
        <f t="shared" si="134"/>
        <v>1366814.2786237479</v>
      </c>
      <c r="BA107" s="8">
        <f t="shared" si="134"/>
        <v>1320250.6204526229</v>
      </c>
      <c r="BB107" s="8">
        <f t="shared" si="134"/>
        <v>1297754.0628322409</v>
      </c>
      <c r="BC107" s="8">
        <f t="shared" ref="BC107:BK107" si="135">BC105*BC97</f>
        <v>790576.00596712204</v>
      </c>
      <c r="BD107" s="8">
        <f t="shared" si="135"/>
        <v>587496.61558484111</v>
      </c>
      <c r="BE107" s="8">
        <f t="shared" si="135"/>
        <v>456632.14702793944</v>
      </c>
      <c r="BF107" s="8">
        <f t="shared" si="135"/>
        <v>486511.73603862332</v>
      </c>
      <c r="BG107" s="8">
        <f t="shared" si="135"/>
        <v>682295.32955300109</v>
      </c>
      <c r="BH107" s="8">
        <f t="shared" si="135"/>
        <v>1006501.957354554</v>
      </c>
      <c r="BI107" s="8">
        <f t="shared" si="135"/>
        <v>1365851.8568604086</v>
      </c>
      <c r="BJ107" s="8">
        <f t="shared" si="135"/>
        <v>1285366.1884100607</v>
      </c>
      <c r="BK107" s="8">
        <f t="shared" si="135"/>
        <v>1360459.3261871466</v>
      </c>
    </row>
    <row r="108" spans="2:63" x14ac:dyDescent="0.2">
      <c r="B108" t="s">
        <v>25</v>
      </c>
      <c r="C108" t="s">
        <v>18</v>
      </c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</row>
    <row r="109" spans="2:63" x14ac:dyDescent="0.2">
      <c r="B109" t="s">
        <v>26</v>
      </c>
      <c r="C109" t="s">
        <v>18</v>
      </c>
      <c r="D109" s="9">
        <f>D104*D97</f>
        <v>813734.15884487983</v>
      </c>
      <c r="E109" s="9">
        <f t="shared" ref="E109:O109" si="136">E104*E97</f>
        <v>805438.78494502499</v>
      </c>
      <c r="F109" s="9">
        <f t="shared" si="136"/>
        <v>810355.88235451491</v>
      </c>
      <c r="G109" s="9">
        <f t="shared" si="136"/>
        <v>509341.2712384499</v>
      </c>
      <c r="H109" s="9">
        <f t="shared" si="136"/>
        <v>389891.30050615489</v>
      </c>
      <c r="I109" s="9">
        <f t="shared" si="136"/>
        <v>308530.04546700005</v>
      </c>
      <c r="J109" s="9">
        <f t="shared" si="136"/>
        <v>334675.60166501993</v>
      </c>
      <c r="K109" s="9">
        <f t="shared" si="136"/>
        <v>471283.80876391492</v>
      </c>
      <c r="L109" s="9">
        <f t="shared" si="136"/>
        <v>695011.20176942984</v>
      </c>
      <c r="M109" s="9">
        <f t="shared" si="136"/>
        <v>804894.86697637488</v>
      </c>
      <c r="N109" s="9">
        <f t="shared" si="136"/>
        <v>749965.10766691482</v>
      </c>
      <c r="O109" s="9">
        <f t="shared" si="136"/>
        <v>928984.58954595006</v>
      </c>
      <c r="P109" s="9">
        <f>P104*P97</f>
        <v>1243354.9138163999</v>
      </c>
      <c r="Q109" s="9">
        <f>Q104*Q97</f>
        <v>1251563.2026455246</v>
      </c>
      <c r="R109" s="9">
        <f t="shared" ref="R109:BB109" si="137">R104*R97</f>
        <v>1065800.2329087749</v>
      </c>
      <c r="S109" s="9">
        <f t="shared" si="137"/>
        <v>723551.31258290994</v>
      </c>
      <c r="T109" s="9">
        <f t="shared" si="137"/>
        <v>537688.90547648002</v>
      </c>
      <c r="U109" s="9">
        <f t="shared" si="137"/>
        <v>417919.07021696051</v>
      </c>
      <c r="V109" s="9">
        <f t="shared" si="137"/>
        <v>445265.48053670063</v>
      </c>
      <c r="W109" s="9">
        <f t="shared" si="137"/>
        <v>624450.6252923056</v>
      </c>
      <c r="X109" s="9">
        <f t="shared" si="137"/>
        <v>921171.15478387242</v>
      </c>
      <c r="Y109" s="9">
        <f t="shared" si="137"/>
        <v>1250055.5245364385</v>
      </c>
      <c r="Z109" s="9">
        <f t="shared" si="137"/>
        <v>1176393.3964022538</v>
      </c>
      <c r="AA109" s="9">
        <f t="shared" si="137"/>
        <v>1245120.1702917707</v>
      </c>
      <c r="AB109" s="9">
        <f t="shared" si="137"/>
        <v>1409586.3932083766</v>
      </c>
      <c r="AC109" s="9">
        <f t="shared" si="137"/>
        <v>1361565.6050131347</v>
      </c>
      <c r="AD109" s="9">
        <f t="shared" si="137"/>
        <v>1338365.0561078007</v>
      </c>
      <c r="AE109" s="9">
        <f t="shared" si="137"/>
        <v>815315.72960326378</v>
      </c>
      <c r="AF109" s="9">
        <f t="shared" si="137"/>
        <v>605881.31711516052</v>
      </c>
      <c r="AG109" s="9">
        <f t="shared" si="137"/>
        <v>470921.66888995131</v>
      </c>
      <c r="AH109" s="9">
        <f t="shared" si="137"/>
        <v>501736.28852249368</v>
      </c>
      <c r="AI109" s="9">
        <f t="shared" si="137"/>
        <v>703646.59466092964</v>
      </c>
      <c r="AJ109" s="9">
        <f t="shared" si="137"/>
        <v>1037998.7142460383</v>
      </c>
      <c r="AK109" s="9">
        <f t="shared" si="137"/>
        <v>1408593.8541024073</v>
      </c>
      <c r="AL109" s="9">
        <f t="shared" si="137"/>
        <v>1325589.5243480196</v>
      </c>
      <c r="AM109" s="9">
        <f t="shared" si="137"/>
        <v>1403032.573406948</v>
      </c>
      <c r="AN109" s="9">
        <f t="shared" si="137"/>
        <v>1588357.2300006433</v>
      </c>
      <c r="AO109" s="9">
        <f t="shared" si="137"/>
        <v>1534246.2038955791</v>
      </c>
      <c r="AP109" s="9">
        <f t="shared" si="137"/>
        <v>1508103.2446762479</v>
      </c>
      <c r="AQ109" s="9">
        <f t="shared" si="137"/>
        <v>918718.17157726665</v>
      </c>
      <c r="AR109" s="9">
        <f t="shared" si="137"/>
        <v>682722.23341468838</v>
      </c>
      <c r="AS109" s="9">
        <f t="shared" si="137"/>
        <v>530646.32373671699</v>
      </c>
      <c r="AT109" s="9">
        <f t="shared" si="137"/>
        <v>565369.00843266165</v>
      </c>
      <c r="AU109" s="9">
        <f t="shared" si="137"/>
        <v>792886.59523106006</v>
      </c>
      <c r="AV109" s="9">
        <f t="shared" si="137"/>
        <v>1169642.9324572384</v>
      </c>
      <c r="AW109" s="9">
        <f t="shared" si="137"/>
        <v>1587238.8120926535</v>
      </c>
      <c r="AX109" s="9">
        <f t="shared" si="137"/>
        <v>1493707.4557160814</v>
      </c>
      <c r="AY109" s="9">
        <f t="shared" si="137"/>
        <v>1580972.2218054198</v>
      </c>
      <c r="AZ109" s="9">
        <f t="shared" si="137"/>
        <v>1789800.6835558077</v>
      </c>
      <c r="BA109" s="9">
        <f t="shared" si="137"/>
        <v>1728827.024934497</v>
      </c>
      <c r="BB109" s="9">
        <f t="shared" si="137"/>
        <v>1699368.4841244353</v>
      </c>
      <c r="BC109" s="9">
        <f t="shared" ref="BC109:BK109" si="138">BC104*BC97</f>
        <v>1035234.6313703421</v>
      </c>
      <c r="BD109" s="9">
        <f t="shared" si="138"/>
        <v>769308.50123927207</v>
      </c>
      <c r="BE109" s="9">
        <f t="shared" si="138"/>
        <v>597945.5597340453</v>
      </c>
      <c r="BF109" s="9">
        <f t="shared" si="138"/>
        <v>637071.94996281608</v>
      </c>
      <c r="BG109" s="9">
        <f t="shared" si="138"/>
        <v>893444.46156247461</v>
      </c>
      <c r="BH109" s="9">
        <f t="shared" si="138"/>
        <v>1317982.9326097735</v>
      </c>
      <c r="BI109" s="9">
        <f t="shared" si="138"/>
        <v>1788540.4222629364</v>
      </c>
      <c r="BJ109" s="9">
        <f t="shared" si="138"/>
        <v>1683146.9487956217</v>
      </c>
      <c r="BK109" s="9">
        <f t="shared" si="138"/>
        <v>1781479.0714737</v>
      </c>
    </row>
    <row r="110" spans="2:63" x14ac:dyDescent="0.2">
      <c r="D110" s="9">
        <f>SUM(D107:I107)</f>
        <v>2777684.6472189748</v>
      </c>
      <c r="H110" s="11"/>
      <c r="J110" s="9">
        <f>SUM(J107:U107)</f>
        <v>7044606.6816172954</v>
      </c>
      <c r="V110" s="9">
        <f>SUM(V109:AG109)</f>
        <v>11664092.121781029</v>
      </c>
    </row>
    <row r="111" spans="2:63" x14ac:dyDescent="0.2">
      <c r="H111" s="11"/>
    </row>
    <row r="112" spans="2:63" x14ac:dyDescent="0.2">
      <c r="B112" t="s">
        <v>24</v>
      </c>
      <c r="C112" t="s">
        <v>40</v>
      </c>
      <c r="D112" s="8">
        <f>D107*$D$95</f>
        <v>0</v>
      </c>
      <c r="E112" s="8">
        <f t="shared" ref="E112:O112" si="139">E107*$D$95</f>
        <v>0</v>
      </c>
      <c r="F112" s="8">
        <f t="shared" si="139"/>
        <v>0</v>
      </c>
      <c r="G112" s="8">
        <f t="shared" si="139"/>
        <v>0</v>
      </c>
      <c r="H112" s="8">
        <f t="shared" si="139"/>
        <v>0</v>
      </c>
      <c r="I112" s="8">
        <f t="shared" si="139"/>
        <v>0</v>
      </c>
      <c r="J112" s="8">
        <f t="shared" si="139"/>
        <v>0</v>
      </c>
      <c r="K112" s="8">
        <f t="shared" si="139"/>
        <v>0</v>
      </c>
      <c r="L112" s="8">
        <f t="shared" si="139"/>
        <v>0</v>
      </c>
      <c r="M112" s="8">
        <f t="shared" si="139"/>
        <v>0</v>
      </c>
      <c r="N112" s="8">
        <f t="shared" si="139"/>
        <v>0</v>
      </c>
      <c r="O112" s="8">
        <f t="shared" si="139"/>
        <v>0</v>
      </c>
      <c r="P112" s="8">
        <f>P107*$D$95</f>
        <v>0</v>
      </c>
      <c r="Q112" s="8">
        <f>Q107*$D$95</f>
        <v>0</v>
      </c>
      <c r="R112" s="8">
        <f t="shared" ref="R112:BB112" si="140">R107*$D$95</f>
        <v>0</v>
      </c>
      <c r="S112" s="8">
        <f t="shared" si="140"/>
        <v>0</v>
      </c>
      <c r="T112" s="8">
        <f t="shared" si="140"/>
        <v>0</v>
      </c>
      <c r="U112" s="8">
        <f t="shared" si="140"/>
        <v>0</v>
      </c>
      <c r="V112" s="8">
        <f t="shared" si="140"/>
        <v>0</v>
      </c>
      <c r="W112" s="8">
        <f t="shared" si="140"/>
        <v>0</v>
      </c>
      <c r="X112" s="8">
        <f t="shared" si="140"/>
        <v>0</v>
      </c>
      <c r="Y112" s="8">
        <f t="shared" si="140"/>
        <v>0</v>
      </c>
      <c r="Z112" s="8">
        <f t="shared" si="140"/>
        <v>0</v>
      </c>
      <c r="AA112" s="8">
        <f t="shared" si="140"/>
        <v>0</v>
      </c>
      <c r="AB112" s="8">
        <f t="shared" si="140"/>
        <v>0</v>
      </c>
      <c r="AC112" s="8">
        <f t="shared" si="140"/>
        <v>0</v>
      </c>
      <c r="AD112" s="8">
        <f t="shared" si="140"/>
        <v>0</v>
      </c>
      <c r="AE112" s="8">
        <f t="shared" si="140"/>
        <v>0</v>
      </c>
      <c r="AF112" s="8">
        <f t="shared" si="140"/>
        <v>0</v>
      </c>
      <c r="AG112" s="8">
        <f t="shared" si="140"/>
        <v>0</v>
      </c>
      <c r="AH112" s="8">
        <f t="shared" si="140"/>
        <v>0</v>
      </c>
      <c r="AI112" s="8">
        <f t="shared" si="140"/>
        <v>0</v>
      </c>
      <c r="AJ112" s="8">
        <f t="shared" si="140"/>
        <v>0</v>
      </c>
      <c r="AK112" s="8">
        <f t="shared" si="140"/>
        <v>0</v>
      </c>
      <c r="AL112" s="8">
        <f t="shared" si="140"/>
        <v>0</v>
      </c>
      <c r="AM112" s="8">
        <f t="shared" si="140"/>
        <v>0</v>
      </c>
      <c r="AN112" s="8">
        <f t="shared" si="140"/>
        <v>0</v>
      </c>
      <c r="AO112" s="8">
        <f t="shared" si="140"/>
        <v>0</v>
      </c>
      <c r="AP112" s="8">
        <f t="shared" si="140"/>
        <v>0</v>
      </c>
      <c r="AQ112" s="8">
        <f t="shared" si="140"/>
        <v>0</v>
      </c>
      <c r="AR112" s="8">
        <f t="shared" si="140"/>
        <v>0</v>
      </c>
      <c r="AS112" s="8">
        <f t="shared" si="140"/>
        <v>0</v>
      </c>
      <c r="AT112" s="8">
        <f t="shared" si="140"/>
        <v>0</v>
      </c>
      <c r="AU112" s="8">
        <f t="shared" si="140"/>
        <v>0</v>
      </c>
      <c r="AV112" s="8">
        <f t="shared" si="140"/>
        <v>0</v>
      </c>
      <c r="AW112" s="8">
        <f t="shared" si="140"/>
        <v>0</v>
      </c>
      <c r="AX112" s="8">
        <f t="shared" si="140"/>
        <v>0</v>
      </c>
      <c r="AY112" s="8">
        <f t="shared" si="140"/>
        <v>0</v>
      </c>
      <c r="AZ112" s="8">
        <f t="shared" si="140"/>
        <v>0</v>
      </c>
      <c r="BA112" s="8">
        <f t="shared" si="140"/>
        <v>0</v>
      </c>
      <c r="BB112" s="8">
        <f t="shared" si="140"/>
        <v>0</v>
      </c>
      <c r="BC112" s="8">
        <f t="shared" ref="BC112:BK112" si="141">BC107*$D$95</f>
        <v>0</v>
      </c>
      <c r="BD112" s="8">
        <f t="shared" si="141"/>
        <v>0</v>
      </c>
      <c r="BE112" s="8">
        <f t="shared" si="141"/>
        <v>0</v>
      </c>
      <c r="BF112" s="8">
        <f t="shared" si="141"/>
        <v>0</v>
      </c>
      <c r="BG112" s="8">
        <f t="shared" si="141"/>
        <v>0</v>
      </c>
      <c r="BH112" s="8">
        <f t="shared" si="141"/>
        <v>0</v>
      </c>
      <c r="BI112" s="8">
        <f t="shared" si="141"/>
        <v>0</v>
      </c>
      <c r="BJ112" s="8">
        <f t="shared" si="141"/>
        <v>0</v>
      </c>
      <c r="BK112" s="8">
        <f t="shared" si="141"/>
        <v>0</v>
      </c>
    </row>
    <row r="113" spans="2:63" x14ac:dyDescent="0.2">
      <c r="B113" t="s">
        <v>25</v>
      </c>
      <c r="C113" t="s">
        <v>40</v>
      </c>
      <c r="D113" s="8">
        <f>D108*$D$95</f>
        <v>0</v>
      </c>
      <c r="E113" s="8">
        <f t="shared" ref="E113:O113" si="142">E108*$D$95</f>
        <v>0</v>
      </c>
      <c r="F113" s="8">
        <f t="shared" si="142"/>
        <v>0</v>
      </c>
      <c r="G113" s="8">
        <f t="shared" si="142"/>
        <v>0</v>
      </c>
      <c r="H113" s="8">
        <f t="shared" si="142"/>
        <v>0</v>
      </c>
      <c r="I113" s="8">
        <f t="shared" si="142"/>
        <v>0</v>
      </c>
      <c r="J113" s="8">
        <f t="shared" si="142"/>
        <v>0</v>
      </c>
      <c r="K113" s="8">
        <f t="shared" si="142"/>
        <v>0</v>
      </c>
      <c r="L113" s="8">
        <f t="shared" si="142"/>
        <v>0</v>
      </c>
      <c r="M113" s="8">
        <f t="shared" si="142"/>
        <v>0</v>
      </c>
      <c r="N113" s="8">
        <f t="shared" si="142"/>
        <v>0</v>
      </c>
      <c r="O113" s="8">
        <f t="shared" si="142"/>
        <v>0</v>
      </c>
      <c r="P113" s="8">
        <f>P108*$D$95</f>
        <v>0</v>
      </c>
      <c r="Q113" s="8">
        <f>Q108*$D$95</f>
        <v>0</v>
      </c>
      <c r="R113" s="8">
        <f t="shared" ref="R113:BB113" si="143">R108*$D$95</f>
        <v>0</v>
      </c>
      <c r="S113" s="8">
        <f t="shared" si="143"/>
        <v>0</v>
      </c>
      <c r="T113" s="8">
        <f t="shared" si="143"/>
        <v>0</v>
      </c>
      <c r="U113" s="8">
        <f t="shared" si="143"/>
        <v>0</v>
      </c>
      <c r="V113" s="8">
        <f t="shared" si="143"/>
        <v>0</v>
      </c>
      <c r="W113" s="8">
        <f t="shared" si="143"/>
        <v>0</v>
      </c>
      <c r="X113" s="8">
        <f t="shared" si="143"/>
        <v>0</v>
      </c>
      <c r="Y113" s="8">
        <f t="shared" si="143"/>
        <v>0</v>
      </c>
      <c r="Z113" s="8">
        <f t="shared" si="143"/>
        <v>0</v>
      </c>
      <c r="AA113" s="8">
        <f t="shared" si="143"/>
        <v>0</v>
      </c>
      <c r="AB113" s="8">
        <f t="shared" si="143"/>
        <v>0</v>
      </c>
      <c r="AC113" s="8">
        <f t="shared" si="143"/>
        <v>0</v>
      </c>
      <c r="AD113" s="8">
        <f t="shared" si="143"/>
        <v>0</v>
      </c>
      <c r="AE113" s="8">
        <f t="shared" si="143"/>
        <v>0</v>
      </c>
      <c r="AF113" s="8">
        <f t="shared" si="143"/>
        <v>0</v>
      </c>
      <c r="AG113" s="8">
        <f t="shared" si="143"/>
        <v>0</v>
      </c>
      <c r="AH113" s="8">
        <f t="shared" si="143"/>
        <v>0</v>
      </c>
      <c r="AI113" s="8">
        <f t="shared" si="143"/>
        <v>0</v>
      </c>
      <c r="AJ113" s="8">
        <f t="shared" si="143"/>
        <v>0</v>
      </c>
      <c r="AK113" s="8">
        <f t="shared" si="143"/>
        <v>0</v>
      </c>
      <c r="AL113" s="8">
        <f t="shared" si="143"/>
        <v>0</v>
      </c>
      <c r="AM113" s="8">
        <f t="shared" si="143"/>
        <v>0</v>
      </c>
      <c r="AN113" s="8">
        <f t="shared" si="143"/>
        <v>0</v>
      </c>
      <c r="AO113" s="8">
        <f t="shared" si="143"/>
        <v>0</v>
      </c>
      <c r="AP113" s="8">
        <f t="shared" si="143"/>
        <v>0</v>
      </c>
      <c r="AQ113" s="8">
        <f t="shared" si="143"/>
        <v>0</v>
      </c>
      <c r="AR113" s="8">
        <f t="shared" si="143"/>
        <v>0</v>
      </c>
      <c r="AS113" s="8">
        <f t="shared" si="143"/>
        <v>0</v>
      </c>
      <c r="AT113" s="8">
        <f t="shared" si="143"/>
        <v>0</v>
      </c>
      <c r="AU113" s="8">
        <f t="shared" si="143"/>
        <v>0</v>
      </c>
      <c r="AV113" s="8">
        <f t="shared" si="143"/>
        <v>0</v>
      </c>
      <c r="AW113" s="8">
        <f t="shared" si="143"/>
        <v>0</v>
      </c>
      <c r="AX113" s="8">
        <f t="shared" si="143"/>
        <v>0</v>
      </c>
      <c r="AY113" s="8">
        <f t="shared" si="143"/>
        <v>0</v>
      </c>
      <c r="AZ113" s="8">
        <f t="shared" si="143"/>
        <v>0</v>
      </c>
      <c r="BA113" s="8">
        <f t="shared" si="143"/>
        <v>0</v>
      </c>
      <c r="BB113" s="8">
        <f t="shared" si="143"/>
        <v>0</v>
      </c>
      <c r="BC113" s="8">
        <f t="shared" ref="BC113:BK113" si="144">BC108*$D$95</f>
        <v>0</v>
      </c>
      <c r="BD113" s="8">
        <f t="shared" si="144"/>
        <v>0</v>
      </c>
      <c r="BE113" s="8">
        <f t="shared" si="144"/>
        <v>0</v>
      </c>
      <c r="BF113" s="8">
        <f t="shared" si="144"/>
        <v>0</v>
      </c>
      <c r="BG113" s="8">
        <f t="shared" si="144"/>
        <v>0</v>
      </c>
      <c r="BH113" s="8">
        <f t="shared" si="144"/>
        <v>0</v>
      </c>
      <c r="BI113" s="8">
        <f t="shared" si="144"/>
        <v>0</v>
      </c>
      <c r="BJ113" s="8">
        <f t="shared" si="144"/>
        <v>0</v>
      </c>
      <c r="BK113" s="8">
        <f t="shared" si="144"/>
        <v>0</v>
      </c>
    </row>
    <row r="114" spans="2:63" x14ac:dyDescent="0.2">
      <c r="B114" t="s">
        <v>28</v>
      </c>
      <c r="C114" t="s">
        <v>40</v>
      </c>
      <c r="D114" s="9">
        <f>D112-D113</f>
        <v>0</v>
      </c>
      <c r="E114" s="9">
        <f t="shared" ref="E114:Q114" si="145">E112-E113</f>
        <v>0</v>
      </c>
      <c r="F114" s="9">
        <f t="shared" si="145"/>
        <v>0</v>
      </c>
      <c r="G114" s="9">
        <f t="shared" si="145"/>
        <v>0</v>
      </c>
      <c r="H114" s="9">
        <f t="shared" si="145"/>
        <v>0</v>
      </c>
      <c r="I114" s="9">
        <f t="shared" si="145"/>
        <v>0</v>
      </c>
      <c r="J114" s="9">
        <f t="shared" si="145"/>
        <v>0</v>
      </c>
      <c r="K114" s="9">
        <f t="shared" si="145"/>
        <v>0</v>
      </c>
      <c r="L114" s="9">
        <f t="shared" si="145"/>
        <v>0</v>
      </c>
      <c r="M114" s="9">
        <f t="shared" si="145"/>
        <v>0</v>
      </c>
      <c r="N114" s="9">
        <f t="shared" si="145"/>
        <v>0</v>
      </c>
      <c r="O114" s="9">
        <f t="shared" si="145"/>
        <v>0</v>
      </c>
      <c r="P114" s="9">
        <f t="shared" si="145"/>
        <v>0</v>
      </c>
      <c r="Q114" s="9">
        <f t="shared" si="145"/>
        <v>0</v>
      </c>
      <c r="R114" s="9">
        <f t="shared" ref="R114:BB114" si="146">R112-R113</f>
        <v>0</v>
      </c>
      <c r="S114" s="9">
        <f t="shared" si="146"/>
        <v>0</v>
      </c>
      <c r="T114" s="9">
        <f t="shared" si="146"/>
        <v>0</v>
      </c>
      <c r="U114" s="9">
        <f t="shared" si="146"/>
        <v>0</v>
      </c>
      <c r="V114" s="9">
        <f t="shared" si="146"/>
        <v>0</v>
      </c>
      <c r="W114" s="9">
        <f t="shared" si="146"/>
        <v>0</v>
      </c>
      <c r="X114" s="9">
        <f t="shared" si="146"/>
        <v>0</v>
      </c>
      <c r="Y114" s="9">
        <f t="shared" si="146"/>
        <v>0</v>
      </c>
      <c r="Z114" s="9">
        <f t="shared" si="146"/>
        <v>0</v>
      </c>
      <c r="AA114" s="9">
        <f t="shared" si="146"/>
        <v>0</v>
      </c>
      <c r="AB114" s="9">
        <f t="shared" si="146"/>
        <v>0</v>
      </c>
      <c r="AC114" s="9">
        <f t="shared" si="146"/>
        <v>0</v>
      </c>
      <c r="AD114" s="9">
        <f t="shared" si="146"/>
        <v>0</v>
      </c>
      <c r="AE114" s="9">
        <f t="shared" si="146"/>
        <v>0</v>
      </c>
      <c r="AF114" s="9">
        <f t="shared" si="146"/>
        <v>0</v>
      </c>
      <c r="AG114" s="9">
        <f t="shared" si="146"/>
        <v>0</v>
      </c>
      <c r="AH114" s="9">
        <f t="shared" si="146"/>
        <v>0</v>
      </c>
      <c r="AI114" s="9">
        <f t="shared" si="146"/>
        <v>0</v>
      </c>
      <c r="AJ114" s="9">
        <f t="shared" si="146"/>
        <v>0</v>
      </c>
      <c r="AK114" s="9">
        <f t="shared" si="146"/>
        <v>0</v>
      </c>
      <c r="AL114" s="9">
        <f t="shared" si="146"/>
        <v>0</v>
      </c>
      <c r="AM114" s="9">
        <f t="shared" si="146"/>
        <v>0</v>
      </c>
      <c r="AN114" s="9">
        <f t="shared" si="146"/>
        <v>0</v>
      </c>
      <c r="AO114" s="9">
        <f t="shared" si="146"/>
        <v>0</v>
      </c>
      <c r="AP114" s="9">
        <f t="shared" si="146"/>
        <v>0</v>
      </c>
      <c r="AQ114" s="9">
        <f t="shared" si="146"/>
        <v>0</v>
      </c>
      <c r="AR114" s="9">
        <f t="shared" si="146"/>
        <v>0</v>
      </c>
      <c r="AS114" s="9">
        <f t="shared" si="146"/>
        <v>0</v>
      </c>
      <c r="AT114" s="9">
        <f t="shared" si="146"/>
        <v>0</v>
      </c>
      <c r="AU114" s="9">
        <f t="shared" si="146"/>
        <v>0</v>
      </c>
      <c r="AV114" s="9">
        <f t="shared" si="146"/>
        <v>0</v>
      </c>
      <c r="AW114" s="9">
        <f t="shared" si="146"/>
        <v>0</v>
      </c>
      <c r="AX114" s="9">
        <f t="shared" si="146"/>
        <v>0</v>
      </c>
      <c r="AY114" s="9">
        <f t="shared" si="146"/>
        <v>0</v>
      </c>
      <c r="AZ114" s="9">
        <f t="shared" si="146"/>
        <v>0</v>
      </c>
      <c r="BA114" s="9">
        <f t="shared" si="146"/>
        <v>0</v>
      </c>
      <c r="BB114" s="9">
        <f t="shared" si="146"/>
        <v>0</v>
      </c>
      <c r="BC114" s="9">
        <f t="shared" ref="BC114:BK114" si="147">BC112-BC113</f>
        <v>0</v>
      </c>
      <c r="BD114" s="9">
        <f t="shared" si="147"/>
        <v>0</v>
      </c>
      <c r="BE114" s="9">
        <f t="shared" si="147"/>
        <v>0</v>
      </c>
      <c r="BF114" s="9">
        <f t="shared" si="147"/>
        <v>0</v>
      </c>
      <c r="BG114" s="9">
        <f t="shared" si="147"/>
        <v>0</v>
      </c>
      <c r="BH114" s="9">
        <f t="shared" si="147"/>
        <v>0</v>
      </c>
      <c r="BI114" s="9">
        <f t="shared" si="147"/>
        <v>0</v>
      </c>
      <c r="BJ114" s="9">
        <f t="shared" si="147"/>
        <v>0</v>
      </c>
      <c r="BK114" s="9">
        <f t="shared" si="147"/>
        <v>0</v>
      </c>
    </row>
    <row r="115" spans="2:63" x14ac:dyDescent="0.2">
      <c r="B115" t="s">
        <v>28</v>
      </c>
      <c r="C115" t="s">
        <v>29</v>
      </c>
      <c r="D115" s="12">
        <f t="shared" ref="D115:Q115" si="148">IF(D113=0,0,D114/D113)</f>
        <v>0</v>
      </c>
      <c r="E115" s="12">
        <f t="shared" si="148"/>
        <v>0</v>
      </c>
      <c r="F115" s="12">
        <f t="shared" si="148"/>
        <v>0</v>
      </c>
      <c r="G115" s="12">
        <f t="shared" si="148"/>
        <v>0</v>
      </c>
      <c r="H115" s="12">
        <f t="shared" si="148"/>
        <v>0</v>
      </c>
      <c r="I115" s="12">
        <f t="shared" si="148"/>
        <v>0</v>
      </c>
      <c r="J115" s="12">
        <f t="shared" si="148"/>
        <v>0</v>
      </c>
      <c r="K115" s="12">
        <f t="shared" si="148"/>
        <v>0</v>
      </c>
      <c r="L115" s="12">
        <f t="shared" si="148"/>
        <v>0</v>
      </c>
      <c r="M115" s="12">
        <f t="shared" si="148"/>
        <v>0</v>
      </c>
      <c r="N115" s="12">
        <f t="shared" si="148"/>
        <v>0</v>
      </c>
      <c r="O115" s="12">
        <f t="shared" si="148"/>
        <v>0</v>
      </c>
      <c r="P115" s="12">
        <f t="shared" si="148"/>
        <v>0</v>
      </c>
      <c r="Q115" s="12">
        <f t="shared" si="148"/>
        <v>0</v>
      </c>
      <c r="R115" s="12">
        <f t="shared" ref="R115:BB115" si="149">IF(R113=0,0,R114/R113)</f>
        <v>0</v>
      </c>
      <c r="S115" s="12">
        <f t="shared" si="149"/>
        <v>0</v>
      </c>
      <c r="T115" s="12">
        <f t="shared" si="149"/>
        <v>0</v>
      </c>
      <c r="U115" s="12">
        <f t="shared" si="149"/>
        <v>0</v>
      </c>
      <c r="V115" s="12">
        <f t="shared" si="149"/>
        <v>0</v>
      </c>
      <c r="W115" s="12">
        <f t="shared" si="149"/>
        <v>0</v>
      </c>
      <c r="X115" s="12">
        <f t="shared" si="149"/>
        <v>0</v>
      </c>
      <c r="Y115" s="12">
        <f t="shared" si="149"/>
        <v>0</v>
      </c>
      <c r="Z115" s="12">
        <f t="shared" si="149"/>
        <v>0</v>
      </c>
      <c r="AA115" s="12">
        <f t="shared" si="149"/>
        <v>0</v>
      </c>
      <c r="AB115" s="12">
        <f t="shared" si="149"/>
        <v>0</v>
      </c>
      <c r="AC115" s="12">
        <f t="shared" si="149"/>
        <v>0</v>
      </c>
      <c r="AD115" s="12">
        <f t="shared" si="149"/>
        <v>0</v>
      </c>
      <c r="AE115" s="12">
        <f t="shared" si="149"/>
        <v>0</v>
      </c>
      <c r="AF115" s="12">
        <f t="shared" si="149"/>
        <v>0</v>
      </c>
      <c r="AG115" s="12">
        <f t="shared" si="149"/>
        <v>0</v>
      </c>
      <c r="AH115" s="12">
        <f t="shared" si="149"/>
        <v>0</v>
      </c>
      <c r="AI115" s="12">
        <f t="shared" si="149"/>
        <v>0</v>
      </c>
      <c r="AJ115" s="12">
        <f t="shared" si="149"/>
        <v>0</v>
      </c>
      <c r="AK115" s="12">
        <f t="shared" si="149"/>
        <v>0</v>
      </c>
      <c r="AL115" s="12">
        <f t="shared" si="149"/>
        <v>0</v>
      </c>
      <c r="AM115" s="12">
        <f t="shared" si="149"/>
        <v>0</v>
      </c>
      <c r="AN115" s="12">
        <f t="shared" si="149"/>
        <v>0</v>
      </c>
      <c r="AO115" s="12">
        <f t="shared" si="149"/>
        <v>0</v>
      </c>
      <c r="AP115" s="12">
        <f t="shared" si="149"/>
        <v>0</v>
      </c>
      <c r="AQ115" s="12">
        <f t="shared" si="149"/>
        <v>0</v>
      </c>
      <c r="AR115" s="12">
        <f t="shared" si="149"/>
        <v>0</v>
      </c>
      <c r="AS115" s="12">
        <f t="shared" si="149"/>
        <v>0</v>
      </c>
      <c r="AT115" s="12">
        <f t="shared" si="149"/>
        <v>0</v>
      </c>
      <c r="AU115" s="12">
        <f t="shared" si="149"/>
        <v>0</v>
      </c>
      <c r="AV115" s="12">
        <f t="shared" si="149"/>
        <v>0</v>
      </c>
      <c r="AW115" s="12">
        <f t="shared" si="149"/>
        <v>0</v>
      </c>
      <c r="AX115" s="12">
        <f t="shared" si="149"/>
        <v>0</v>
      </c>
      <c r="AY115" s="12">
        <f t="shared" si="149"/>
        <v>0</v>
      </c>
      <c r="AZ115" s="12">
        <f t="shared" si="149"/>
        <v>0</v>
      </c>
      <c r="BA115" s="12">
        <f t="shared" si="149"/>
        <v>0</v>
      </c>
      <c r="BB115" s="12">
        <f t="shared" si="149"/>
        <v>0</v>
      </c>
      <c r="BC115" s="12">
        <f t="shared" ref="BC115:BK115" si="150">IF(BC113=0,0,BC114/BC113)</f>
        <v>0</v>
      </c>
      <c r="BD115" s="12">
        <f t="shared" si="150"/>
        <v>0</v>
      </c>
      <c r="BE115" s="12">
        <f t="shared" si="150"/>
        <v>0</v>
      </c>
      <c r="BF115" s="12">
        <f t="shared" si="150"/>
        <v>0</v>
      </c>
      <c r="BG115" s="12">
        <f t="shared" si="150"/>
        <v>0</v>
      </c>
      <c r="BH115" s="12">
        <f t="shared" si="150"/>
        <v>0</v>
      </c>
      <c r="BI115" s="12">
        <f t="shared" si="150"/>
        <v>0</v>
      </c>
      <c r="BJ115" s="12">
        <f t="shared" si="150"/>
        <v>0</v>
      </c>
      <c r="BK115" s="12">
        <f t="shared" si="150"/>
        <v>0</v>
      </c>
    </row>
    <row r="117" spans="2:63" x14ac:dyDescent="0.2">
      <c r="B117" t="s">
        <v>43</v>
      </c>
      <c r="C117" t="s">
        <v>40</v>
      </c>
      <c r="D117" s="9">
        <f>D109*D$10</f>
        <v>54958.210115539441</v>
      </c>
      <c r="E117" s="9">
        <f t="shared" ref="E117:O117" si="151">E109*E$10</f>
        <v>54397.954782984219</v>
      </c>
      <c r="F117" s="9">
        <f t="shared" si="151"/>
        <v>54730.04711271132</v>
      </c>
      <c r="G117" s="9">
        <f t="shared" si="151"/>
        <v>34400.036302979919</v>
      </c>
      <c r="H117" s="9">
        <f t="shared" si="151"/>
        <v>26332.590051099116</v>
      </c>
      <c r="I117" s="9">
        <f t="shared" si="151"/>
        <v>20837.590362191808</v>
      </c>
      <c r="J117" s="9">
        <f t="shared" si="151"/>
        <v>22603.41640685259</v>
      </c>
      <c r="K117" s="9">
        <f t="shared" si="151"/>
        <v>31829.700528814072</v>
      </c>
      <c r="L117" s="9">
        <f t="shared" si="151"/>
        <v>46939.865119732822</v>
      </c>
      <c r="M117" s="9">
        <f t="shared" si="151"/>
        <v>54361.219495812395</v>
      </c>
      <c r="N117" s="9">
        <f t="shared" si="151"/>
        <v>50651.35771735313</v>
      </c>
      <c r="O117" s="9">
        <f t="shared" si="151"/>
        <v>62742.026632922803</v>
      </c>
      <c r="P117" s="9">
        <f>P109*P$10</f>
        <v>94514.334262275821</v>
      </c>
      <c r="Q117" s="9">
        <f>Q109*Q$10</f>
        <v>95138.292028072494</v>
      </c>
      <c r="R117" s="9">
        <f t="shared" ref="R117:BB117" si="152">R109*R$10</f>
        <v>81017.413733265043</v>
      </c>
      <c r="S117" s="9">
        <f t="shared" si="152"/>
        <v>55001.166483882807</v>
      </c>
      <c r="T117" s="9">
        <f t="shared" si="152"/>
        <v>40872.72940059776</v>
      </c>
      <c r="U117" s="9">
        <f t="shared" si="152"/>
        <v>31768.356933439522</v>
      </c>
      <c r="V117" s="9">
        <f t="shared" si="152"/>
        <v>33847.109940414754</v>
      </c>
      <c r="W117" s="9">
        <f t="shared" si="152"/>
        <v>47467.971110523351</v>
      </c>
      <c r="X117" s="9">
        <f t="shared" si="152"/>
        <v>70023.351714413089</v>
      </c>
      <c r="Y117" s="9">
        <f t="shared" si="152"/>
        <v>95023.685015079973</v>
      </c>
      <c r="Z117" s="9">
        <f t="shared" si="152"/>
        <v>89424.216252315266</v>
      </c>
      <c r="AA117" s="9">
        <f t="shared" si="152"/>
        <v>94648.521241969123</v>
      </c>
      <c r="AB117" s="9">
        <f t="shared" si="152"/>
        <v>128879.80744717401</v>
      </c>
      <c r="AC117" s="9">
        <f t="shared" si="152"/>
        <v>124489.22169387538</v>
      </c>
      <c r="AD117" s="9">
        <f t="shared" si="152"/>
        <v>122367.97372355238</v>
      </c>
      <c r="AE117" s="9">
        <f t="shared" si="152"/>
        <v>74545.082689647796</v>
      </c>
      <c r="AF117" s="9">
        <f t="shared" si="152"/>
        <v>55396.297709649341</v>
      </c>
      <c r="AG117" s="9">
        <f t="shared" si="152"/>
        <v>43056.810353494053</v>
      </c>
      <c r="AH117" s="9">
        <f t="shared" si="152"/>
        <v>45874.219959556336</v>
      </c>
      <c r="AI117" s="9">
        <f t="shared" si="152"/>
        <v>64335.068831325189</v>
      </c>
      <c r="AJ117" s="9">
        <f t="shared" si="152"/>
        <v>94905.197061353596</v>
      </c>
      <c r="AK117" s="9">
        <f t="shared" si="152"/>
        <v>128789.05866478123</v>
      </c>
      <c r="AL117" s="9">
        <f t="shared" si="152"/>
        <v>121199.89485930611</v>
      </c>
      <c r="AM117" s="9">
        <f t="shared" si="152"/>
        <v>128280.5855490901</v>
      </c>
      <c r="AN117" s="9">
        <f t="shared" si="152"/>
        <v>154170.77986082778</v>
      </c>
      <c r="AO117" s="9">
        <f t="shared" si="152"/>
        <v>148918.59922027757</v>
      </c>
      <c r="AP117" s="9">
        <f t="shared" si="152"/>
        <v>146381.08414836111</v>
      </c>
      <c r="AQ117" s="9">
        <f t="shared" si="152"/>
        <v>89173.577775273909</v>
      </c>
      <c r="AR117" s="9">
        <f t="shared" si="152"/>
        <v>66267.094810797687</v>
      </c>
      <c r="AS117" s="9">
        <f t="shared" si="152"/>
        <v>51506.14484925272</v>
      </c>
      <c r="AT117" s="9">
        <f t="shared" si="152"/>
        <v>54876.434150251625</v>
      </c>
      <c r="AU117" s="9">
        <f t="shared" si="152"/>
        <v>76959.982565080485</v>
      </c>
      <c r="AV117" s="9">
        <f t="shared" si="152"/>
        <v>113529.09764232631</v>
      </c>
      <c r="AW117" s="9">
        <f t="shared" si="152"/>
        <v>154062.22281973634</v>
      </c>
      <c r="AX117" s="9">
        <f t="shared" si="152"/>
        <v>144983.78512218432</v>
      </c>
      <c r="AY117" s="9">
        <f t="shared" si="152"/>
        <v>153453.96852189759</v>
      </c>
      <c r="AZ117" s="9">
        <f t="shared" si="152"/>
        <v>185315.71494723437</v>
      </c>
      <c r="BA117" s="9">
        <f t="shared" si="152"/>
        <v>179002.51077641672</v>
      </c>
      <c r="BB117" s="9">
        <f t="shared" si="152"/>
        <v>175952.37753997548</v>
      </c>
      <c r="BC117" s="9">
        <f t="shared" ref="BC117:BK117" si="153">BC109*BC$10</f>
        <v>107188.05038636563</v>
      </c>
      <c r="BD117" s="9">
        <f t="shared" si="153"/>
        <v>79654.095694558797</v>
      </c>
      <c r="BE117" s="9">
        <f t="shared" si="153"/>
        <v>61911.200459201144</v>
      </c>
      <c r="BF117" s="9">
        <f t="shared" si="153"/>
        <v>65962.34148577851</v>
      </c>
      <c r="BG117" s="9">
        <f t="shared" si="153"/>
        <v>92507.115837702848</v>
      </c>
      <c r="BH117" s="9">
        <f t="shared" si="153"/>
        <v>136463.77034541851</v>
      </c>
      <c r="BI117" s="9">
        <f t="shared" si="153"/>
        <v>185185.22766747494</v>
      </c>
      <c r="BJ117" s="9">
        <f t="shared" si="153"/>
        <v>174272.80201817566</v>
      </c>
      <c r="BK117" s="9">
        <f t="shared" si="153"/>
        <v>184454.0963845207</v>
      </c>
    </row>
    <row r="119" spans="2:63" x14ac:dyDescent="0.2">
      <c r="B119" s="25" t="s">
        <v>57</v>
      </c>
      <c r="D119" s="11"/>
    </row>
    <row r="120" spans="2:63" x14ac:dyDescent="0.2">
      <c r="B120" t="s">
        <v>56</v>
      </c>
      <c r="C120" t="s">
        <v>7</v>
      </c>
      <c r="D120" s="9">
        <f>D97-(E97-D97)</f>
        <v>5445</v>
      </c>
      <c r="E120" s="34">
        <f>D120</f>
        <v>5445</v>
      </c>
      <c r="F120" s="9">
        <f t="shared" ref="F120:BB120" si="154">E120</f>
        <v>5445</v>
      </c>
      <c r="G120" s="9">
        <f t="shared" si="154"/>
        <v>5445</v>
      </c>
      <c r="H120" s="9">
        <f t="shared" si="154"/>
        <v>5445</v>
      </c>
      <c r="I120" s="9">
        <f t="shared" si="154"/>
        <v>5445</v>
      </c>
      <c r="J120" s="9">
        <f t="shared" si="154"/>
        <v>5445</v>
      </c>
      <c r="K120" s="9">
        <f t="shared" si="154"/>
        <v>5445</v>
      </c>
      <c r="L120" s="9">
        <f t="shared" si="154"/>
        <v>5445</v>
      </c>
      <c r="M120" s="9">
        <f t="shared" si="154"/>
        <v>5445</v>
      </c>
      <c r="N120" s="9">
        <f t="shared" si="154"/>
        <v>5445</v>
      </c>
      <c r="O120" s="9">
        <f t="shared" si="154"/>
        <v>5445</v>
      </c>
      <c r="P120" s="9">
        <f t="shared" si="154"/>
        <v>5445</v>
      </c>
      <c r="Q120" s="9">
        <f t="shared" si="154"/>
        <v>5445</v>
      </c>
      <c r="R120" s="9">
        <f t="shared" si="154"/>
        <v>5445</v>
      </c>
      <c r="S120" s="9">
        <f t="shared" si="154"/>
        <v>5445</v>
      </c>
      <c r="T120" s="9">
        <f t="shared" si="154"/>
        <v>5445</v>
      </c>
      <c r="U120" s="9">
        <f t="shared" si="154"/>
        <v>5445</v>
      </c>
      <c r="V120" s="9">
        <f t="shared" si="154"/>
        <v>5445</v>
      </c>
      <c r="W120" s="9">
        <f t="shared" si="154"/>
        <v>5445</v>
      </c>
      <c r="X120" s="9">
        <f t="shared" si="154"/>
        <v>5445</v>
      </c>
      <c r="Y120" s="9">
        <f t="shared" si="154"/>
        <v>5445</v>
      </c>
      <c r="Z120" s="9">
        <f t="shared" si="154"/>
        <v>5445</v>
      </c>
      <c r="AA120" s="9">
        <f t="shared" si="154"/>
        <v>5445</v>
      </c>
      <c r="AB120" s="9">
        <f t="shared" si="154"/>
        <v>5445</v>
      </c>
      <c r="AC120" s="9">
        <f t="shared" si="154"/>
        <v>5445</v>
      </c>
      <c r="AD120" s="9">
        <f t="shared" si="154"/>
        <v>5445</v>
      </c>
      <c r="AE120" s="9">
        <f t="shared" si="154"/>
        <v>5445</v>
      </c>
      <c r="AF120" s="9">
        <f t="shared" si="154"/>
        <v>5445</v>
      </c>
      <c r="AG120" s="9">
        <f t="shared" si="154"/>
        <v>5445</v>
      </c>
      <c r="AH120" s="9">
        <f t="shared" si="154"/>
        <v>5445</v>
      </c>
      <c r="AI120" s="9">
        <f t="shared" si="154"/>
        <v>5445</v>
      </c>
      <c r="AJ120" s="9">
        <f t="shared" si="154"/>
        <v>5445</v>
      </c>
      <c r="AK120" s="9">
        <f t="shared" si="154"/>
        <v>5445</v>
      </c>
      <c r="AL120" s="9">
        <f t="shared" si="154"/>
        <v>5445</v>
      </c>
      <c r="AM120" s="9">
        <f t="shared" si="154"/>
        <v>5445</v>
      </c>
      <c r="AN120" s="9">
        <f t="shared" si="154"/>
        <v>5445</v>
      </c>
      <c r="AO120" s="9">
        <f t="shared" si="154"/>
        <v>5445</v>
      </c>
      <c r="AP120" s="9">
        <f t="shared" si="154"/>
        <v>5445</v>
      </c>
      <c r="AQ120" s="9">
        <f t="shared" si="154"/>
        <v>5445</v>
      </c>
      <c r="AR120" s="9">
        <f t="shared" si="154"/>
        <v>5445</v>
      </c>
      <c r="AS120" s="9">
        <f t="shared" si="154"/>
        <v>5445</v>
      </c>
      <c r="AT120" s="9">
        <f t="shared" si="154"/>
        <v>5445</v>
      </c>
      <c r="AU120" s="9">
        <f t="shared" si="154"/>
        <v>5445</v>
      </c>
      <c r="AV120" s="9">
        <f t="shared" si="154"/>
        <v>5445</v>
      </c>
      <c r="AW120" s="9">
        <f t="shared" si="154"/>
        <v>5445</v>
      </c>
      <c r="AX120" s="9">
        <f t="shared" si="154"/>
        <v>5445</v>
      </c>
      <c r="AY120" s="9">
        <f t="shared" si="154"/>
        <v>5445</v>
      </c>
      <c r="AZ120" s="9">
        <f t="shared" si="154"/>
        <v>5445</v>
      </c>
      <c r="BA120" s="9">
        <f t="shared" si="154"/>
        <v>5445</v>
      </c>
      <c r="BB120" s="9">
        <f t="shared" si="154"/>
        <v>5445</v>
      </c>
      <c r="BC120" s="9">
        <f t="shared" ref="BC120:BK120" si="155">BB120</f>
        <v>5445</v>
      </c>
      <c r="BD120" s="9">
        <f t="shared" si="155"/>
        <v>5445</v>
      </c>
      <c r="BE120" s="9">
        <f t="shared" si="155"/>
        <v>5445</v>
      </c>
      <c r="BF120" s="9">
        <f t="shared" si="155"/>
        <v>5445</v>
      </c>
      <c r="BG120" s="9">
        <f t="shared" si="155"/>
        <v>5445</v>
      </c>
      <c r="BH120" s="9">
        <f t="shared" si="155"/>
        <v>5445</v>
      </c>
      <c r="BI120" s="9">
        <f t="shared" si="155"/>
        <v>5445</v>
      </c>
      <c r="BJ120" s="9">
        <f t="shared" si="155"/>
        <v>5445</v>
      </c>
      <c r="BK120" s="9">
        <f t="shared" si="155"/>
        <v>5445</v>
      </c>
    </row>
    <row r="121" spans="2:63" x14ac:dyDescent="0.2">
      <c r="B121" t="s">
        <v>8</v>
      </c>
      <c r="C121" t="s">
        <v>14</v>
      </c>
      <c r="D121" s="11">
        <f>D100-(E100-D100)</f>
        <v>1.4769236714415104</v>
      </c>
      <c r="E121" s="35">
        <f>D121</f>
        <v>1.4769236714415104</v>
      </c>
      <c r="F121" s="11">
        <f t="shared" ref="F121:BB121" si="156">E121</f>
        <v>1.4769236714415104</v>
      </c>
      <c r="G121" s="11">
        <f t="shared" si="156"/>
        <v>1.4769236714415104</v>
      </c>
      <c r="H121" s="11">
        <f t="shared" si="156"/>
        <v>1.4769236714415104</v>
      </c>
      <c r="I121" s="11">
        <f t="shared" si="156"/>
        <v>1.4769236714415104</v>
      </c>
      <c r="J121" s="11">
        <f t="shared" si="156"/>
        <v>1.4769236714415104</v>
      </c>
      <c r="K121" s="11">
        <f t="shared" si="156"/>
        <v>1.4769236714415104</v>
      </c>
      <c r="L121" s="11">
        <f t="shared" si="156"/>
        <v>1.4769236714415104</v>
      </c>
      <c r="M121" s="11">
        <f t="shared" si="156"/>
        <v>1.4769236714415104</v>
      </c>
      <c r="N121" s="11">
        <f t="shared" si="156"/>
        <v>1.4769236714415104</v>
      </c>
      <c r="O121" s="11">
        <f t="shared" si="156"/>
        <v>1.4769236714415104</v>
      </c>
      <c r="P121" s="11">
        <f t="shared" si="156"/>
        <v>1.4769236714415104</v>
      </c>
      <c r="Q121" s="11">
        <f t="shared" si="156"/>
        <v>1.4769236714415104</v>
      </c>
      <c r="R121" s="11">
        <f t="shared" si="156"/>
        <v>1.4769236714415104</v>
      </c>
      <c r="S121" s="11">
        <f t="shared" si="156"/>
        <v>1.4769236714415104</v>
      </c>
      <c r="T121" s="11">
        <f t="shared" si="156"/>
        <v>1.4769236714415104</v>
      </c>
      <c r="U121" s="11">
        <f t="shared" si="156"/>
        <v>1.4769236714415104</v>
      </c>
      <c r="V121" s="11">
        <f t="shared" si="156"/>
        <v>1.4769236714415104</v>
      </c>
      <c r="W121" s="11">
        <f t="shared" si="156"/>
        <v>1.4769236714415104</v>
      </c>
      <c r="X121" s="11">
        <f t="shared" si="156"/>
        <v>1.4769236714415104</v>
      </c>
      <c r="Y121" s="11">
        <f t="shared" si="156"/>
        <v>1.4769236714415104</v>
      </c>
      <c r="Z121" s="11">
        <f t="shared" si="156"/>
        <v>1.4769236714415104</v>
      </c>
      <c r="AA121" s="11">
        <f t="shared" si="156"/>
        <v>1.4769236714415104</v>
      </c>
      <c r="AB121" s="11">
        <f t="shared" si="156"/>
        <v>1.4769236714415104</v>
      </c>
      <c r="AC121" s="11">
        <f t="shared" si="156"/>
        <v>1.4769236714415104</v>
      </c>
      <c r="AD121" s="11">
        <f t="shared" si="156"/>
        <v>1.4769236714415104</v>
      </c>
      <c r="AE121" s="11">
        <f t="shared" si="156"/>
        <v>1.4769236714415104</v>
      </c>
      <c r="AF121" s="11">
        <f t="shared" si="156"/>
        <v>1.4769236714415104</v>
      </c>
      <c r="AG121" s="11">
        <f t="shared" si="156"/>
        <v>1.4769236714415104</v>
      </c>
      <c r="AH121" s="11">
        <f t="shared" si="156"/>
        <v>1.4769236714415104</v>
      </c>
      <c r="AI121" s="11">
        <f t="shared" si="156"/>
        <v>1.4769236714415104</v>
      </c>
      <c r="AJ121" s="11">
        <f t="shared" si="156"/>
        <v>1.4769236714415104</v>
      </c>
      <c r="AK121" s="11">
        <f t="shared" si="156"/>
        <v>1.4769236714415104</v>
      </c>
      <c r="AL121" s="11">
        <f t="shared" si="156"/>
        <v>1.4769236714415104</v>
      </c>
      <c r="AM121" s="11">
        <f t="shared" si="156"/>
        <v>1.4769236714415104</v>
      </c>
      <c r="AN121" s="11">
        <f t="shared" si="156"/>
        <v>1.4769236714415104</v>
      </c>
      <c r="AO121" s="11">
        <f t="shared" si="156"/>
        <v>1.4769236714415104</v>
      </c>
      <c r="AP121" s="11">
        <f t="shared" si="156"/>
        <v>1.4769236714415104</v>
      </c>
      <c r="AQ121" s="11">
        <f t="shared" si="156"/>
        <v>1.4769236714415104</v>
      </c>
      <c r="AR121" s="11">
        <f t="shared" si="156"/>
        <v>1.4769236714415104</v>
      </c>
      <c r="AS121" s="11">
        <f t="shared" si="156"/>
        <v>1.4769236714415104</v>
      </c>
      <c r="AT121" s="11">
        <f t="shared" si="156"/>
        <v>1.4769236714415104</v>
      </c>
      <c r="AU121" s="11">
        <f t="shared" si="156"/>
        <v>1.4769236714415104</v>
      </c>
      <c r="AV121" s="11">
        <f t="shared" si="156"/>
        <v>1.4769236714415104</v>
      </c>
      <c r="AW121" s="11">
        <f t="shared" si="156"/>
        <v>1.4769236714415104</v>
      </c>
      <c r="AX121" s="11">
        <f t="shared" si="156"/>
        <v>1.4769236714415104</v>
      </c>
      <c r="AY121" s="11">
        <f t="shared" si="156"/>
        <v>1.4769236714415104</v>
      </c>
      <c r="AZ121" s="11">
        <f t="shared" si="156"/>
        <v>1.4769236714415104</v>
      </c>
      <c r="BA121" s="11">
        <f t="shared" si="156"/>
        <v>1.4769236714415104</v>
      </c>
      <c r="BB121" s="11">
        <f t="shared" si="156"/>
        <v>1.4769236714415104</v>
      </c>
      <c r="BC121" s="11">
        <f t="shared" ref="BC121:BK121" si="157">BB121</f>
        <v>1.4769236714415104</v>
      </c>
      <c r="BD121" s="11">
        <f t="shared" si="157"/>
        <v>1.4769236714415104</v>
      </c>
      <c r="BE121" s="11">
        <f t="shared" si="157"/>
        <v>1.4769236714415104</v>
      </c>
      <c r="BF121" s="11">
        <f t="shared" si="157"/>
        <v>1.4769236714415104</v>
      </c>
      <c r="BG121" s="11">
        <f t="shared" si="157"/>
        <v>1.4769236714415104</v>
      </c>
      <c r="BH121" s="11">
        <f t="shared" si="157"/>
        <v>1.4769236714415104</v>
      </c>
      <c r="BI121" s="11">
        <f t="shared" si="157"/>
        <v>1.4769236714415104</v>
      </c>
      <c r="BJ121" s="11">
        <f t="shared" si="157"/>
        <v>1.4769236714415104</v>
      </c>
      <c r="BK121" s="11">
        <f t="shared" si="157"/>
        <v>1.4769236714415104</v>
      </c>
    </row>
    <row r="122" spans="2:63" x14ac:dyDescent="0.2">
      <c r="B122" t="s">
        <v>20</v>
      </c>
      <c r="C122" t="s">
        <v>21</v>
      </c>
      <c r="D122" s="11">
        <f t="shared" ref="D122:AI122" si="158">D121*D101</f>
        <v>254.38533316908575</v>
      </c>
      <c r="E122" s="11">
        <f t="shared" si="158"/>
        <v>243.2862517782028</v>
      </c>
      <c r="F122" s="11">
        <f t="shared" si="158"/>
        <v>236.77301838714573</v>
      </c>
      <c r="G122" s="11">
        <f t="shared" si="158"/>
        <v>142.81113441003683</v>
      </c>
      <c r="H122" s="11">
        <f t="shared" si="158"/>
        <v>105.07573460470626</v>
      </c>
      <c r="I122" s="11">
        <f t="shared" si="158"/>
        <v>80.861571011422697</v>
      </c>
      <c r="J122" s="11">
        <f t="shared" si="158"/>
        <v>85.299726644104425</v>
      </c>
      <c r="K122" s="11">
        <f t="shared" si="158"/>
        <v>118.44189383125192</v>
      </c>
      <c r="L122" s="11">
        <f t="shared" si="158"/>
        <v>172.99206963594409</v>
      </c>
      <c r="M122" s="11">
        <f t="shared" si="158"/>
        <v>232.43086279310771</v>
      </c>
      <c r="N122" s="11">
        <f t="shared" si="158"/>
        <v>216.56870256182586</v>
      </c>
      <c r="O122" s="11">
        <f t="shared" si="158"/>
        <v>226.95147597205968</v>
      </c>
      <c r="P122" s="11">
        <f t="shared" si="158"/>
        <v>254.38533316908575</v>
      </c>
      <c r="Q122" s="11">
        <f t="shared" si="158"/>
        <v>243.2862517782028</v>
      </c>
      <c r="R122" s="11">
        <f t="shared" si="158"/>
        <v>236.77301838714573</v>
      </c>
      <c r="S122" s="11">
        <f t="shared" si="158"/>
        <v>142.81113441003683</v>
      </c>
      <c r="T122" s="11">
        <f t="shared" si="158"/>
        <v>105.07573460470626</v>
      </c>
      <c r="U122" s="11">
        <f t="shared" si="158"/>
        <v>80.861571011422697</v>
      </c>
      <c r="V122" s="11">
        <f t="shared" si="158"/>
        <v>85.299726644104425</v>
      </c>
      <c r="W122" s="11">
        <f t="shared" si="158"/>
        <v>118.44189383125192</v>
      </c>
      <c r="X122" s="11">
        <f t="shared" si="158"/>
        <v>172.99206963594409</v>
      </c>
      <c r="Y122" s="11">
        <f t="shared" si="158"/>
        <v>232.43086279310771</v>
      </c>
      <c r="Z122" s="11">
        <f t="shared" si="158"/>
        <v>216.56870256182586</v>
      </c>
      <c r="AA122" s="11">
        <f t="shared" si="158"/>
        <v>226.95147597205968</v>
      </c>
      <c r="AB122" s="11">
        <f t="shared" si="158"/>
        <v>254.38533316908575</v>
      </c>
      <c r="AC122" s="11">
        <f t="shared" si="158"/>
        <v>243.2862517782028</v>
      </c>
      <c r="AD122" s="11">
        <f t="shared" si="158"/>
        <v>236.77301838714573</v>
      </c>
      <c r="AE122" s="11">
        <f t="shared" si="158"/>
        <v>142.81113441003683</v>
      </c>
      <c r="AF122" s="11">
        <f t="shared" si="158"/>
        <v>105.07573460470626</v>
      </c>
      <c r="AG122" s="11">
        <f t="shared" si="158"/>
        <v>80.861571011422697</v>
      </c>
      <c r="AH122" s="11">
        <f t="shared" si="158"/>
        <v>85.299726644104425</v>
      </c>
      <c r="AI122" s="11">
        <f t="shared" si="158"/>
        <v>118.44189383125192</v>
      </c>
      <c r="AJ122" s="11">
        <f t="shared" ref="AJ122:BB122" si="159">AJ121*AJ101</f>
        <v>172.99206963594409</v>
      </c>
      <c r="AK122" s="11">
        <f t="shared" si="159"/>
        <v>232.43086279310771</v>
      </c>
      <c r="AL122" s="11">
        <f t="shared" si="159"/>
        <v>216.56870256182586</v>
      </c>
      <c r="AM122" s="11">
        <f t="shared" si="159"/>
        <v>226.95147597205968</v>
      </c>
      <c r="AN122" s="11">
        <f t="shared" si="159"/>
        <v>254.38533316908575</v>
      </c>
      <c r="AO122" s="11">
        <f t="shared" si="159"/>
        <v>243.2862517782028</v>
      </c>
      <c r="AP122" s="11">
        <f t="shared" si="159"/>
        <v>236.77301838714573</v>
      </c>
      <c r="AQ122" s="11">
        <f t="shared" si="159"/>
        <v>142.81113441003683</v>
      </c>
      <c r="AR122" s="11">
        <f t="shared" si="159"/>
        <v>105.07573460470626</v>
      </c>
      <c r="AS122" s="11">
        <f t="shared" si="159"/>
        <v>80.861571011422697</v>
      </c>
      <c r="AT122" s="11">
        <f t="shared" si="159"/>
        <v>85.299726644104425</v>
      </c>
      <c r="AU122" s="11">
        <f t="shared" si="159"/>
        <v>118.44189383125192</v>
      </c>
      <c r="AV122" s="11">
        <f t="shared" si="159"/>
        <v>172.99206963594409</v>
      </c>
      <c r="AW122" s="11">
        <f t="shared" si="159"/>
        <v>232.43086279310771</v>
      </c>
      <c r="AX122" s="11">
        <f t="shared" si="159"/>
        <v>216.56870256182586</v>
      </c>
      <c r="AY122" s="11">
        <f t="shared" si="159"/>
        <v>226.95147597205968</v>
      </c>
      <c r="AZ122" s="11">
        <f t="shared" si="159"/>
        <v>254.38533316908575</v>
      </c>
      <c r="BA122" s="11">
        <f t="shared" si="159"/>
        <v>243.2862517782028</v>
      </c>
      <c r="BB122" s="11">
        <f t="shared" si="159"/>
        <v>236.77301838714573</v>
      </c>
      <c r="BC122" s="11">
        <f t="shared" ref="BC122:BK122" si="160">BC121*BC101</f>
        <v>142.81113441003683</v>
      </c>
      <c r="BD122" s="11">
        <f t="shared" si="160"/>
        <v>105.07573460470626</v>
      </c>
      <c r="BE122" s="11">
        <f t="shared" si="160"/>
        <v>80.861571011422697</v>
      </c>
      <c r="BF122" s="11">
        <f t="shared" si="160"/>
        <v>85.299726644104425</v>
      </c>
      <c r="BG122" s="11">
        <f t="shared" si="160"/>
        <v>118.44189383125192</v>
      </c>
      <c r="BH122" s="11">
        <f t="shared" si="160"/>
        <v>172.99206963594409</v>
      </c>
      <c r="BI122" s="11">
        <f t="shared" si="160"/>
        <v>232.43086279310771</v>
      </c>
      <c r="BJ122" s="11">
        <f t="shared" si="160"/>
        <v>216.56870256182586</v>
      </c>
      <c r="BK122" s="11">
        <f t="shared" si="160"/>
        <v>226.95147597205968</v>
      </c>
    </row>
    <row r="123" spans="2:63" x14ac:dyDescent="0.2">
      <c r="D123" s="11"/>
    </row>
    <row r="124" spans="2:63" x14ac:dyDescent="0.2">
      <c r="B124" t="s">
        <v>22</v>
      </c>
      <c r="C124" t="s">
        <v>21</v>
      </c>
      <c r="D124" s="10">
        <f>D122*D98</f>
        <v>144.2364839068716</v>
      </c>
      <c r="E124" s="10">
        <f t="shared" ref="E124:BB124" si="161">E122*E98</f>
        <v>137.94330475824097</v>
      </c>
      <c r="F124" s="10">
        <f t="shared" si="161"/>
        <v>134.25030142551162</v>
      </c>
      <c r="G124" s="10">
        <f t="shared" si="161"/>
        <v>80.973913210490878</v>
      </c>
      <c r="H124" s="10">
        <f t="shared" si="161"/>
        <v>59.577941520868443</v>
      </c>
      <c r="I124" s="10">
        <f t="shared" si="161"/>
        <v>45.848510763476668</v>
      </c>
      <c r="J124" s="10">
        <f t="shared" si="161"/>
        <v>48.364945007207204</v>
      </c>
      <c r="K124" s="10">
        <f t="shared" si="161"/>
        <v>67.156553802319834</v>
      </c>
      <c r="L124" s="10">
        <f t="shared" si="161"/>
        <v>98.086503483580287</v>
      </c>
      <c r="M124" s="10">
        <f t="shared" si="161"/>
        <v>131.78829920369205</v>
      </c>
      <c r="N124" s="10">
        <f t="shared" si="161"/>
        <v>122.79445435255525</v>
      </c>
      <c r="O124" s="10">
        <f t="shared" si="161"/>
        <v>128.68148687615783</v>
      </c>
      <c r="P124" s="10">
        <f t="shared" si="161"/>
        <v>144.2364839068716</v>
      </c>
      <c r="Q124" s="10">
        <f t="shared" si="161"/>
        <v>137.94330475824097</v>
      </c>
      <c r="R124" s="10">
        <f t="shared" si="161"/>
        <v>134.25030142551162</v>
      </c>
      <c r="S124" s="10">
        <f t="shared" si="161"/>
        <v>80.973913210490878</v>
      </c>
      <c r="T124" s="10">
        <f t="shared" si="161"/>
        <v>59.577941520868443</v>
      </c>
      <c r="U124" s="10">
        <f t="shared" si="161"/>
        <v>45.848510763476668</v>
      </c>
      <c r="V124" s="10">
        <f t="shared" si="161"/>
        <v>48.364945007207204</v>
      </c>
      <c r="W124" s="10">
        <f t="shared" si="161"/>
        <v>67.156553802319834</v>
      </c>
      <c r="X124" s="10">
        <f t="shared" si="161"/>
        <v>98.086503483580287</v>
      </c>
      <c r="Y124" s="10">
        <f t="shared" si="161"/>
        <v>131.78829920369205</v>
      </c>
      <c r="Z124" s="10">
        <f t="shared" si="161"/>
        <v>122.79445435255525</v>
      </c>
      <c r="AA124" s="10">
        <f t="shared" si="161"/>
        <v>128.68148687615783</v>
      </c>
      <c r="AB124" s="10">
        <f t="shared" si="161"/>
        <v>144.2364839068716</v>
      </c>
      <c r="AC124" s="10">
        <f t="shared" si="161"/>
        <v>137.94330475824097</v>
      </c>
      <c r="AD124" s="10">
        <f t="shared" si="161"/>
        <v>134.25030142551162</v>
      </c>
      <c r="AE124" s="10">
        <f t="shared" si="161"/>
        <v>80.973913210490878</v>
      </c>
      <c r="AF124" s="10">
        <f t="shared" si="161"/>
        <v>59.577941520868443</v>
      </c>
      <c r="AG124" s="10">
        <f t="shared" si="161"/>
        <v>45.848510763476668</v>
      </c>
      <c r="AH124" s="10">
        <f t="shared" si="161"/>
        <v>48.364945007207204</v>
      </c>
      <c r="AI124" s="10">
        <f t="shared" si="161"/>
        <v>67.156553802319834</v>
      </c>
      <c r="AJ124" s="10">
        <f t="shared" si="161"/>
        <v>98.086503483580287</v>
      </c>
      <c r="AK124" s="10">
        <f t="shared" si="161"/>
        <v>131.78829920369205</v>
      </c>
      <c r="AL124" s="10">
        <f t="shared" si="161"/>
        <v>122.79445435255525</v>
      </c>
      <c r="AM124" s="10">
        <f t="shared" si="161"/>
        <v>128.68148687615783</v>
      </c>
      <c r="AN124" s="10">
        <f t="shared" si="161"/>
        <v>144.2364839068716</v>
      </c>
      <c r="AO124" s="10">
        <f t="shared" si="161"/>
        <v>137.94330475824097</v>
      </c>
      <c r="AP124" s="10">
        <f t="shared" si="161"/>
        <v>134.25030142551162</v>
      </c>
      <c r="AQ124" s="10">
        <f t="shared" si="161"/>
        <v>80.973913210490878</v>
      </c>
      <c r="AR124" s="10">
        <f t="shared" si="161"/>
        <v>59.577941520868443</v>
      </c>
      <c r="AS124" s="10">
        <f t="shared" si="161"/>
        <v>45.848510763476668</v>
      </c>
      <c r="AT124" s="10">
        <f t="shared" si="161"/>
        <v>48.364945007207204</v>
      </c>
      <c r="AU124" s="10">
        <f t="shared" si="161"/>
        <v>67.156553802319834</v>
      </c>
      <c r="AV124" s="10">
        <f t="shared" si="161"/>
        <v>98.086503483580287</v>
      </c>
      <c r="AW124" s="10">
        <f t="shared" si="161"/>
        <v>131.78829920369205</v>
      </c>
      <c r="AX124" s="10">
        <f t="shared" si="161"/>
        <v>122.79445435255525</v>
      </c>
      <c r="AY124" s="10">
        <f t="shared" si="161"/>
        <v>128.68148687615783</v>
      </c>
      <c r="AZ124" s="10">
        <f t="shared" si="161"/>
        <v>144.2364839068716</v>
      </c>
      <c r="BA124" s="10">
        <f t="shared" si="161"/>
        <v>137.94330475824097</v>
      </c>
      <c r="BB124" s="10">
        <f t="shared" si="161"/>
        <v>134.25030142551162</v>
      </c>
      <c r="BC124" s="10">
        <f t="shared" ref="BC124:BK124" si="162">BC122*BC98</f>
        <v>80.973913210490878</v>
      </c>
      <c r="BD124" s="10">
        <f t="shared" si="162"/>
        <v>59.577941520868443</v>
      </c>
      <c r="BE124" s="10">
        <f t="shared" si="162"/>
        <v>45.848510763476668</v>
      </c>
      <c r="BF124" s="10">
        <f t="shared" si="162"/>
        <v>48.364945007207204</v>
      </c>
      <c r="BG124" s="10">
        <f t="shared" si="162"/>
        <v>67.156553802319834</v>
      </c>
      <c r="BH124" s="10">
        <f t="shared" si="162"/>
        <v>98.086503483580287</v>
      </c>
      <c r="BI124" s="10">
        <f t="shared" si="162"/>
        <v>131.78829920369205</v>
      </c>
      <c r="BJ124" s="10">
        <f t="shared" si="162"/>
        <v>122.79445435255525</v>
      </c>
      <c r="BK124" s="10">
        <f t="shared" si="162"/>
        <v>128.68148687615783</v>
      </c>
    </row>
    <row r="125" spans="2:63" x14ac:dyDescent="0.2">
      <c r="B125" t="s">
        <v>23</v>
      </c>
      <c r="C125" t="s">
        <v>21</v>
      </c>
      <c r="D125" s="10">
        <f t="shared" ref="D125:AI125" si="163">D122-D124</f>
        <v>110.14884926221416</v>
      </c>
      <c r="E125" s="10">
        <f t="shared" si="163"/>
        <v>105.34294701996183</v>
      </c>
      <c r="F125" s="10">
        <f t="shared" si="163"/>
        <v>102.5227169616341</v>
      </c>
      <c r="G125" s="10">
        <f t="shared" si="163"/>
        <v>61.837221199545951</v>
      </c>
      <c r="H125" s="10">
        <f t="shared" si="163"/>
        <v>45.497793083837813</v>
      </c>
      <c r="I125" s="10">
        <f t="shared" si="163"/>
        <v>35.013060247946029</v>
      </c>
      <c r="J125" s="10">
        <f t="shared" si="163"/>
        <v>36.93478163689722</v>
      </c>
      <c r="K125" s="10">
        <f t="shared" si="163"/>
        <v>51.285340028932083</v>
      </c>
      <c r="L125" s="10">
        <f t="shared" si="163"/>
        <v>74.905566152363804</v>
      </c>
      <c r="M125" s="10">
        <f t="shared" si="163"/>
        <v>100.64256358941566</v>
      </c>
      <c r="N125" s="10">
        <f t="shared" si="163"/>
        <v>93.77424820927061</v>
      </c>
      <c r="O125" s="10">
        <f t="shared" si="163"/>
        <v>98.269989095901849</v>
      </c>
      <c r="P125" s="10">
        <f t="shared" si="163"/>
        <v>110.14884926221416</v>
      </c>
      <c r="Q125" s="10">
        <f t="shared" si="163"/>
        <v>105.34294701996183</v>
      </c>
      <c r="R125" s="10">
        <f t="shared" si="163"/>
        <v>102.5227169616341</v>
      </c>
      <c r="S125" s="10">
        <f t="shared" si="163"/>
        <v>61.837221199545951</v>
      </c>
      <c r="T125" s="10">
        <f t="shared" si="163"/>
        <v>45.497793083837813</v>
      </c>
      <c r="U125" s="10">
        <f t="shared" si="163"/>
        <v>35.013060247946029</v>
      </c>
      <c r="V125" s="10">
        <f t="shared" si="163"/>
        <v>36.93478163689722</v>
      </c>
      <c r="W125" s="10">
        <f t="shared" si="163"/>
        <v>51.285340028932083</v>
      </c>
      <c r="X125" s="10">
        <f t="shared" si="163"/>
        <v>74.905566152363804</v>
      </c>
      <c r="Y125" s="10">
        <f t="shared" si="163"/>
        <v>100.64256358941566</v>
      </c>
      <c r="Z125" s="10">
        <f t="shared" si="163"/>
        <v>93.77424820927061</v>
      </c>
      <c r="AA125" s="10">
        <f t="shared" si="163"/>
        <v>98.269989095901849</v>
      </c>
      <c r="AB125" s="10">
        <f t="shared" si="163"/>
        <v>110.14884926221416</v>
      </c>
      <c r="AC125" s="10">
        <f t="shared" si="163"/>
        <v>105.34294701996183</v>
      </c>
      <c r="AD125" s="10">
        <f t="shared" si="163"/>
        <v>102.5227169616341</v>
      </c>
      <c r="AE125" s="10">
        <f t="shared" si="163"/>
        <v>61.837221199545951</v>
      </c>
      <c r="AF125" s="10">
        <f t="shared" si="163"/>
        <v>45.497793083837813</v>
      </c>
      <c r="AG125" s="10">
        <f t="shared" si="163"/>
        <v>35.013060247946029</v>
      </c>
      <c r="AH125" s="10">
        <f t="shared" si="163"/>
        <v>36.93478163689722</v>
      </c>
      <c r="AI125" s="10">
        <f t="shared" si="163"/>
        <v>51.285340028932083</v>
      </c>
      <c r="AJ125" s="10">
        <f t="shared" ref="AJ125:BB125" si="164">AJ122-AJ124</f>
        <v>74.905566152363804</v>
      </c>
      <c r="AK125" s="10">
        <f t="shared" si="164"/>
        <v>100.64256358941566</v>
      </c>
      <c r="AL125" s="10">
        <f t="shared" si="164"/>
        <v>93.77424820927061</v>
      </c>
      <c r="AM125" s="10">
        <f t="shared" si="164"/>
        <v>98.269989095901849</v>
      </c>
      <c r="AN125" s="10">
        <f t="shared" si="164"/>
        <v>110.14884926221416</v>
      </c>
      <c r="AO125" s="10">
        <f t="shared" si="164"/>
        <v>105.34294701996183</v>
      </c>
      <c r="AP125" s="10">
        <f t="shared" si="164"/>
        <v>102.5227169616341</v>
      </c>
      <c r="AQ125" s="10">
        <f t="shared" si="164"/>
        <v>61.837221199545951</v>
      </c>
      <c r="AR125" s="10">
        <f t="shared" si="164"/>
        <v>45.497793083837813</v>
      </c>
      <c r="AS125" s="10">
        <f t="shared" si="164"/>
        <v>35.013060247946029</v>
      </c>
      <c r="AT125" s="10">
        <f t="shared" si="164"/>
        <v>36.93478163689722</v>
      </c>
      <c r="AU125" s="10">
        <f t="shared" si="164"/>
        <v>51.285340028932083</v>
      </c>
      <c r="AV125" s="10">
        <f t="shared" si="164"/>
        <v>74.905566152363804</v>
      </c>
      <c r="AW125" s="10">
        <f t="shared" si="164"/>
        <v>100.64256358941566</v>
      </c>
      <c r="AX125" s="10">
        <f t="shared" si="164"/>
        <v>93.77424820927061</v>
      </c>
      <c r="AY125" s="10">
        <f t="shared" si="164"/>
        <v>98.269989095901849</v>
      </c>
      <c r="AZ125" s="10">
        <f t="shared" si="164"/>
        <v>110.14884926221416</v>
      </c>
      <c r="BA125" s="10">
        <f t="shared" si="164"/>
        <v>105.34294701996183</v>
      </c>
      <c r="BB125" s="10">
        <f t="shared" si="164"/>
        <v>102.5227169616341</v>
      </c>
      <c r="BC125" s="10">
        <f t="shared" ref="BC125:BK125" si="165">BC122-BC124</f>
        <v>61.837221199545951</v>
      </c>
      <c r="BD125" s="10">
        <f t="shared" si="165"/>
        <v>45.497793083837813</v>
      </c>
      <c r="BE125" s="10">
        <f t="shared" si="165"/>
        <v>35.013060247946029</v>
      </c>
      <c r="BF125" s="10">
        <f t="shared" si="165"/>
        <v>36.93478163689722</v>
      </c>
      <c r="BG125" s="10">
        <f t="shared" si="165"/>
        <v>51.285340028932083</v>
      </c>
      <c r="BH125" s="10">
        <f t="shared" si="165"/>
        <v>74.905566152363804</v>
      </c>
      <c r="BI125" s="10">
        <f t="shared" si="165"/>
        <v>100.64256358941566</v>
      </c>
      <c r="BJ125" s="10">
        <f t="shared" si="165"/>
        <v>93.77424820927061</v>
      </c>
      <c r="BK125" s="10">
        <f t="shared" si="165"/>
        <v>98.269989095901849</v>
      </c>
    </row>
    <row r="126" spans="2:63" x14ac:dyDescent="0.2">
      <c r="D126" s="11"/>
    </row>
    <row r="127" spans="2:63" x14ac:dyDescent="0.2">
      <c r="B127" t="s">
        <v>24</v>
      </c>
      <c r="C127" t="s">
        <v>18</v>
      </c>
      <c r="D127" s="8">
        <f>D125*D120</f>
        <v>599760.48423275608</v>
      </c>
      <c r="E127" s="8">
        <f t="shared" ref="E127:BB127" si="166">E125*E120</f>
        <v>573592.34652369213</v>
      </c>
      <c r="F127" s="8">
        <f t="shared" si="166"/>
        <v>558236.19385609764</v>
      </c>
      <c r="G127" s="8">
        <f t="shared" si="166"/>
        <v>336703.66943152773</v>
      </c>
      <c r="H127" s="8">
        <f t="shared" si="166"/>
        <v>247735.4833414969</v>
      </c>
      <c r="I127" s="8">
        <f t="shared" si="166"/>
        <v>190646.11305006614</v>
      </c>
      <c r="J127" s="8">
        <f t="shared" si="166"/>
        <v>201109.88601290536</v>
      </c>
      <c r="K127" s="8">
        <f t="shared" si="166"/>
        <v>279248.67645753518</v>
      </c>
      <c r="L127" s="8">
        <f t="shared" si="166"/>
        <v>407860.8076996209</v>
      </c>
      <c r="M127" s="8">
        <f t="shared" si="166"/>
        <v>547998.75874436821</v>
      </c>
      <c r="N127" s="8">
        <f t="shared" si="166"/>
        <v>510600.78149947844</v>
      </c>
      <c r="O127" s="8">
        <f t="shared" si="166"/>
        <v>535080.09062718553</v>
      </c>
      <c r="P127" s="8">
        <f t="shared" si="166"/>
        <v>599760.48423275608</v>
      </c>
      <c r="Q127" s="8">
        <f t="shared" si="166"/>
        <v>573592.34652369213</v>
      </c>
      <c r="R127" s="8">
        <f t="shared" si="166"/>
        <v>558236.19385609764</v>
      </c>
      <c r="S127" s="8">
        <f t="shared" si="166"/>
        <v>336703.66943152773</v>
      </c>
      <c r="T127" s="8">
        <f t="shared" si="166"/>
        <v>247735.4833414969</v>
      </c>
      <c r="U127" s="8">
        <f t="shared" si="166"/>
        <v>190646.11305006614</v>
      </c>
      <c r="V127" s="8">
        <f t="shared" si="166"/>
        <v>201109.88601290536</v>
      </c>
      <c r="W127" s="8">
        <f t="shared" si="166"/>
        <v>279248.67645753518</v>
      </c>
      <c r="X127" s="8">
        <f t="shared" si="166"/>
        <v>407860.8076996209</v>
      </c>
      <c r="Y127" s="8">
        <f t="shared" si="166"/>
        <v>547998.75874436821</v>
      </c>
      <c r="Z127" s="8">
        <f t="shared" si="166"/>
        <v>510600.78149947844</v>
      </c>
      <c r="AA127" s="8">
        <f t="shared" si="166"/>
        <v>535080.09062718553</v>
      </c>
      <c r="AB127" s="8">
        <f t="shared" si="166"/>
        <v>599760.48423275608</v>
      </c>
      <c r="AC127" s="8">
        <f t="shared" si="166"/>
        <v>573592.34652369213</v>
      </c>
      <c r="AD127" s="8">
        <f t="shared" si="166"/>
        <v>558236.19385609764</v>
      </c>
      <c r="AE127" s="8">
        <f t="shared" si="166"/>
        <v>336703.66943152773</v>
      </c>
      <c r="AF127" s="8">
        <f t="shared" si="166"/>
        <v>247735.4833414969</v>
      </c>
      <c r="AG127" s="8">
        <f t="shared" si="166"/>
        <v>190646.11305006614</v>
      </c>
      <c r="AH127" s="8">
        <f t="shared" si="166"/>
        <v>201109.88601290536</v>
      </c>
      <c r="AI127" s="8">
        <f t="shared" si="166"/>
        <v>279248.67645753518</v>
      </c>
      <c r="AJ127" s="8">
        <f t="shared" si="166"/>
        <v>407860.8076996209</v>
      </c>
      <c r="AK127" s="8">
        <f t="shared" si="166"/>
        <v>547998.75874436821</v>
      </c>
      <c r="AL127" s="8">
        <f t="shared" si="166"/>
        <v>510600.78149947844</v>
      </c>
      <c r="AM127" s="8">
        <f t="shared" si="166"/>
        <v>535080.09062718553</v>
      </c>
      <c r="AN127" s="8">
        <f t="shared" si="166"/>
        <v>599760.48423275608</v>
      </c>
      <c r="AO127" s="8">
        <f t="shared" si="166"/>
        <v>573592.34652369213</v>
      </c>
      <c r="AP127" s="8">
        <f t="shared" si="166"/>
        <v>558236.19385609764</v>
      </c>
      <c r="AQ127" s="8">
        <f t="shared" si="166"/>
        <v>336703.66943152773</v>
      </c>
      <c r="AR127" s="8">
        <f t="shared" si="166"/>
        <v>247735.4833414969</v>
      </c>
      <c r="AS127" s="8">
        <f t="shared" si="166"/>
        <v>190646.11305006614</v>
      </c>
      <c r="AT127" s="8">
        <f t="shared" si="166"/>
        <v>201109.88601290536</v>
      </c>
      <c r="AU127" s="8">
        <f t="shared" si="166"/>
        <v>279248.67645753518</v>
      </c>
      <c r="AV127" s="8">
        <f t="shared" si="166"/>
        <v>407860.8076996209</v>
      </c>
      <c r="AW127" s="8">
        <f t="shared" si="166"/>
        <v>547998.75874436821</v>
      </c>
      <c r="AX127" s="8">
        <f t="shared" si="166"/>
        <v>510600.78149947844</v>
      </c>
      <c r="AY127" s="8">
        <f t="shared" si="166"/>
        <v>535080.09062718553</v>
      </c>
      <c r="AZ127" s="8">
        <f t="shared" si="166"/>
        <v>599760.48423275608</v>
      </c>
      <c r="BA127" s="8">
        <f t="shared" si="166"/>
        <v>573592.34652369213</v>
      </c>
      <c r="BB127" s="8">
        <f t="shared" si="166"/>
        <v>558236.19385609764</v>
      </c>
      <c r="BC127" s="8">
        <f t="shared" ref="BC127:BK127" si="167">BC125*BC120</f>
        <v>336703.66943152773</v>
      </c>
      <c r="BD127" s="8">
        <f t="shared" si="167"/>
        <v>247735.4833414969</v>
      </c>
      <c r="BE127" s="8">
        <f t="shared" si="167"/>
        <v>190646.11305006614</v>
      </c>
      <c r="BF127" s="8">
        <f t="shared" si="167"/>
        <v>201109.88601290536</v>
      </c>
      <c r="BG127" s="8">
        <f t="shared" si="167"/>
        <v>279248.67645753518</v>
      </c>
      <c r="BH127" s="8">
        <f t="shared" si="167"/>
        <v>407860.8076996209</v>
      </c>
      <c r="BI127" s="8">
        <f t="shared" si="167"/>
        <v>547998.75874436821</v>
      </c>
      <c r="BJ127" s="8">
        <f t="shared" si="167"/>
        <v>510600.78149947844</v>
      </c>
      <c r="BK127" s="8">
        <f t="shared" si="167"/>
        <v>535080.09062718553</v>
      </c>
    </row>
    <row r="128" spans="2:63" x14ac:dyDescent="0.2">
      <c r="B128" t="s">
        <v>26</v>
      </c>
      <c r="C128" t="s">
        <v>18</v>
      </c>
      <c r="D128" s="9">
        <f>D124*D120</f>
        <v>785367.65487291582</v>
      </c>
      <c r="E128" s="9">
        <f t="shared" ref="E128:BB128" si="168">E124*E120</f>
        <v>751101.29440862208</v>
      </c>
      <c r="F128" s="9">
        <f t="shared" si="168"/>
        <v>730992.89126191079</v>
      </c>
      <c r="G128" s="9">
        <f t="shared" si="168"/>
        <v>440902.95743112284</v>
      </c>
      <c r="H128" s="9">
        <f t="shared" si="168"/>
        <v>324401.89158112864</v>
      </c>
      <c r="I128" s="9">
        <f t="shared" si="168"/>
        <v>249645.14110713045</v>
      </c>
      <c r="J128" s="9">
        <f t="shared" si="168"/>
        <v>263347.12556424324</v>
      </c>
      <c r="K128" s="9">
        <f t="shared" si="168"/>
        <v>365667.43545363151</v>
      </c>
      <c r="L128" s="9">
        <f t="shared" si="168"/>
        <v>534081.01146809466</v>
      </c>
      <c r="M128" s="9">
        <f t="shared" si="168"/>
        <v>717587.28916410322</v>
      </c>
      <c r="N128" s="9">
        <f t="shared" si="168"/>
        <v>668615.8039496633</v>
      </c>
      <c r="O128" s="9">
        <f t="shared" si="168"/>
        <v>700670.69604067935</v>
      </c>
      <c r="P128" s="9">
        <f t="shared" si="168"/>
        <v>785367.65487291582</v>
      </c>
      <c r="Q128" s="9">
        <f t="shared" si="168"/>
        <v>751101.29440862208</v>
      </c>
      <c r="R128" s="9">
        <f t="shared" si="168"/>
        <v>730992.89126191079</v>
      </c>
      <c r="S128" s="9">
        <f t="shared" si="168"/>
        <v>440902.95743112284</v>
      </c>
      <c r="T128" s="9">
        <f t="shared" si="168"/>
        <v>324401.89158112864</v>
      </c>
      <c r="U128" s="9">
        <f t="shared" si="168"/>
        <v>249645.14110713045</v>
      </c>
      <c r="V128" s="9">
        <f t="shared" si="168"/>
        <v>263347.12556424324</v>
      </c>
      <c r="W128" s="9">
        <f t="shared" si="168"/>
        <v>365667.43545363151</v>
      </c>
      <c r="X128" s="9">
        <f t="shared" si="168"/>
        <v>534081.01146809466</v>
      </c>
      <c r="Y128" s="9">
        <f t="shared" si="168"/>
        <v>717587.28916410322</v>
      </c>
      <c r="Z128" s="9">
        <f t="shared" si="168"/>
        <v>668615.8039496633</v>
      </c>
      <c r="AA128" s="9">
        <f t="shared" si="168"/>
        <v>700670.69604067935</v>
      </c>
      <c r="AB128" s="9">
        <f t="shared" si="168"/>
        <v>785367.65487291582</v>
      </c>
      <c r="AC128" s="9">
        <f t="shared" si="168"/>
        <v>751101.29440862208</v>
      </c>
      <c r="AD128" s="9">
        <f t="shared" si="168"/>
        <v>730992.89126191079</v>
      </c>
      <c r="AE128" s="9">
        <f t="shared" si="168"/>
        <v>440902.95743112284</v>
      </c>
      <c r="AF128" s="9">
        <f t="shared" si="168"/>
        <v>324401.89158112864</v>
      </c>
      <c r="AG128" s="9">
        <f t="shared" si="168"/>
        <v>249645.14110713045</v>
      </c>
      <c r="AH128" s="9">
        <f t="shared" si="168"/>
        <v>263347.12556424324</v>
      </c>
      <c r="AI128" s="9">
        <f t="shared" si="168"/>
        <v>365667.43545363151</v>
      </c>
      <c r="AJ128" s="9">
        <f t="shared" si="168"/>
        <v>534081.01146809466</v>
      </c>
      <c r="AK128" s="9">
        <f t="shared" si="168"/>
        <v>717587.28916410322</v>
      </c>
      <c r="AL128" s="9">
        <f t="shared" si="168"/>
        <v>668615.8039496633</v>
      </c>
      <c r="AM128" s="9">
        <f t="shared" si="168"/>
        <v>700670.69604067935</v>
      </c>
      <c r="AN128" s="9">
        <f t="shared" si="168"/>
        <v>785367.65487291582</v>
      </c>
      <c r="AO128" s="9">
        <f t="shared" si="168"/>
        <v>751101.29440862208</v>
      </c>
      <c r="AP128" s="9">
        <f t="shared" si="168"/>
        <v>730992.89126191079</v>
      </c>
      <c r="AQ128" s="9">
        <f t="shared" si="168"/>
        <v>440902.95743112284</v>
      </c>
      <c r="AR128" s="9">
        <f t="shared" si="168"/>
        <v>324401.89158112864</v>
      </c>
      <c r="AS128" s="9">
        <f t="shared" si="168"/>
        <v>249645.14110713045</v>
      </c>
      <c r="AT128" s="9">
        <f t="shared" si="168"/>
        <v>263347.12556424324</v>
      </c>
      <c r="AU128" s="9">
        <f t="shared" si="168"/>
        <v>365667.43545363151</v>
      </c>
      <c r="AV128" s="9">
        <f t="shared" si="168"/>
        <v>534081.01146809466</v>
      </c>
      <c r="AW128" s="9">
        <f t="shared" si="168"/>
        <v>717587.28916410322</v>
      </c>
      <c r="AX128" s="9">
        <f t="shared" si="168"/>
        <v>668615.8039496633</v>
      </c>
      <c r="AY128" s="9">
        <f t="shared" si="168"/>
        <v>700670.69604067935</v>
      </c>
      <c r="AZ128" s="9">
        <f t="shared" si="168"/>
        <v>785367.65487291582</v>
      </c>
      <c r="BA128" s="9">
        <f t="shared" si="168"/>
        <v>751101.29440862208</v>
      </c>
      <c r="BB128" s="9">
        <f t="shared" si="168"/>
        <v>730992.89126191079</v>
      </c>
      <c r="BC128" s="9">
        <f t="shared" ref="BC128:BK128" si="169">BC124*BC120</f>
        <v>440902.95743112284</v>
      </c>
      <c r="BD128" s="9">
        <f t="shared" si="169"/>
        <v>324401.89158112864</v>
      </c>
      <c r="BE128" s="9">
        <f t="shared" si="169"/>
        <v>249645.14110713045</v>
      </c>
      <c r="BF128" s="9">
        <f t="shared" si="169"/>
        <v>263347.12556424324</v>
      </c>
      <c r="BG128" s="9">
        <f t="shared" si="169"/>
        <v>365667.43545363151</v>
      </c>
      <c r="BH128" s="9">
        <f t="shared" si="169"/>
        <v>534081.01146809466</v>
      </c>
      <c r="BI128" s="9">
        <f t="shared" si="169"/>
        <v>717587.28916410322</v>
      </c>
      <c r="BJ128" s="9">
        <f t="shared" si="169"/>
        <v>668615.8039496633</v>
      </c>
      <c r="BK128" s="9">
        <f t="shared" si="169"/>
        <v>700670.69604067935</v>
      </c>
    </row>
    <row r="129" spans="2:63" x14ac:dyDescent="0.2">
      <c r="D129" s="11"/>
    </row>
    <row r="130" spans="2:63" x14ac:dyDescent="0.2">
      <c r="B130" t="s">
        <v>43</v>
      </c>
      <c r="C130" t="s">
        <v>40</v>
      </c>
      <c r="D130" s="9">
        <f>D128*D$10</f>
        <v>53042.385065565519</v>
      </c>
      <c r="E130" s="9">
        <f t="shared" ref="E130:BB130" si="170">E128*E$10</f>
        <v>50728.093822139344</v>
      </c>
      <c r="F130" s="9">
        <f t="shared" si="170"/>
        <v>49370.006745158709</v>
      </c>
      <c r="G130" s="9">
        <f t="shared" si="170"/>
        <v>29777.829911256722</v>
      </c>
      <c r="H130" s="9">
        <f t="shared" si="170"/>
        <v>21909.547639861001</v>
      </c>
      <c r="I130" s="9">
        <f t="shared" si="170"/>
        <v>16860.604867276546</v>
      </c>
      <c r="J130" s="9">
        <f t="shared" si="170"/>
        <v>17786.013408393734</v>
      </c>
      <c r="K130" s="9">
        <f t="shared" si="170"/>
        <v>24696.551732077489</v>
      </c>
      <c r="L130" s="9">
        <f t="shared" si="170"/>
        <v>36070.915947106878</v>
      </c>
      <c r="M130" s="9">
        <f t="shared" si="170"/>
        <v>48464.615360504955</v>
      </c>
      <c r="N130" s="9">
        <f t="shared" si="170"/>
        <v>45157.165200239193</v>
      </c>
      <c r="O130" s="9">
        <f t="shared" si="170"/>
        <v>47322.097660822837</v>
      </c>
      <c r="P130" s="9">
        <f t="shared" si="170"/>
        <v>59700.171066681767</v>
      </c>
      <c r="Q130" s="9">
        <f t="shared" si="170"/>
        <v>57095.394095211072</v>
      </c>
      <c r="R130" s="9">
        <f t="shared" si="170"/>
        <v>55566.842339497729</v>
      </c>
      <c r="S130" s="9">
        <f t="shared" si="170"/>
        <v>33515.49025367391</v>
      </c>
      <c r="T130" s="9">
        <f t="shared" si="170"/>
        <v>24659.595161048968</v>
      </c>
      <c r="U130" s="9">
        <f t="shared" si="170"/>
        <v>18976.918055624868</v>
      </c>
      <c r="V130" s="9">
        <f t="shared" si="170"/>
        <v>20018.482233837702</v>
      </c>
      <c r="W130" s="9">
        <f t="shared" si="170"/>
        <v>27796.419058828058</v>
      </c>
      <c r="X130" s="9">
        <f t="shared" si="170"/>
        <v>40598.473275896627</v>
      </c>
      <c r="Y130" s="9">
        <f t="shared" si="170"/>
        <v>54547.807835688829</v>
      </c>
      <c r="Z130" s="9">
        <f t="shared" si="170"/>
        <v>50825.212403407342</v>
      </c>
      <c r="AA130" s="9">
        <f t="shared" si="170"/>
        <v>53261.883342787121</v>
      </c>
      <c r="AB130" s="9">
        <f t="shared" si="170"/>
        <v>71806.902097626255</v>
      </c>
      <c r="AC130" s="9">
        <f t="shared" si="170"/>
        <v>68673.896586341652</v>
      </c>
      <c r="AD130" s="9">
        <f t="shared" si="170"/>
        <v>66835.366406066853</v>
      </c>
      <c r="AE130" s="9">
        <f t="shared" si="170"/>
        <v>40312.171379063933</v>
      </c>
      <c r="AF130" s="9">
        <f t="shared" si="170"/>
        <v>29660.369540963889</v>
      </c>
      <c r="AG130" s="9">
        <f t="shared" si="170"/>
        <v>22825.289653071519</v>
      </c>
      <c r="AH130" s="9">
        <f t="shared" si="170"/>
        <v>24078.074957317724</v>
      </c>
      <c r="AI130" s="9">
        <f t="shared" si="170"/>
        <v>33433.316963069774</v>
      </c>
      <c r="AJ130" s="9">
        <f t="shared" si="170"/>
        <v>48831.528348205778</v>
      </c>
      <c r="AK130" s="9">
        <f t="shared" si="170"/>
        <v>65609.679619216986</v>
      </c>
      <c r="AL130" s="9">
        <f t="shared" si="170"/>
        <v>61132.170744806237</v>
      </c>
      <c r="AM130" s="9">
        <f t="shared" si="170"/>
        <v>64062.979626287386</v>
      </c>
      <c r="AN130" s="9">
        <f t="shared" si="170"/>
        <v>76230.171363388989</v>
      </c>
      <c r="AO130" s="9">
        <f t="shared" si="170"/>
        <v>72904.174279112005</v>
      </c>
      <c r="AP130" s="9">
        <f t="shared" si="170"/>
        <v>70952.391558997362</v>
      </c>
      <c r="AQ130" s="9">
        <f t="shared" si="170"/>
        <v>42795.380979928574</v>
      </c>
      <c r="AR130" s="9">
        <f t="shared" si="170"/>
        <v>31487.433474502493</v>
      </c>
      <c r="AS130" s="9">
        <f t="shared" si="170"/>
        <v>24231.316083055895</v>
      </c>
      <c r="AT130" s="9">
        <f t="shared" si="170"/>
        <v>25561.272335651014</v>
      </c>
      <c r="AU130" s="9">
        <f t="shared" si="170"/>
        <v>35492.792571336395</v>
      </c>
      <c r="AV130" s="9">
        <f t="shared" si="170"/>
        <v>51839.526078691073</v>
      </c>
      <c r="AW130" s="9">
        <f t="shared" si="170"/>
        <v>69651.203078920938</v>
      </c>
      <c r="AX130" s="9">
        <f t="shared" si="170"/>
        <v>64897.88189660092</v>
      </c>
      <c r="AY130" s="9">
        <f t="shared" si="170"/>
        <v>68009.227139776864</v>
      </c>
      <c r="AZ130" s="9">
        <f t="shared" si="170"/>
        <v>81316.858238125205</v>
      </c>
      <c r="BA130" s="9">
        <f t="shared" si="170"/>
        <v>77768.924020408595</v>
      </c>
      <c r="BB130" s="9">
        <f t="shared" si="170"/>
        <v>75686.902742946142</v>
      </c>
      <c r="BC130" s="9">
        <f t="shared" ref="BC130:BK130" si="171">BC128*BC$10</f>
        <v>45651.031161957253</v>
      </c>
      <c r="BD130" s="9">
        <f t="shared" si="171"/>
        <v>33588.526935389098</v>
      </c>
      <c r="BE130" s="9">
        <f t="shared" si="171"/>
        <v>25848.223342646052</v>
      </c>
      <c r="BF130" s="9">
        <f t="shared" si="171"/>
        <v>27266.924916064338</v>
      </c>
      <c r="BG130" s="9">
        <f t="shared" si="171"/>
        <v>37861.155634036528</v>
      </c>
      <c r="BH130" s="9">
        <f t="shared" si="171"/>
        <v>55298.673974869977</v>
      </c>
      <c r="BI130" s="9">
        <f t="shared" si="171"/>
        <v>74298.888557971179</v>
      </c>
      <c r="BJ130" s="9">
        <f t="shared" si="171"/>
        <v>69228.387759797319</v>
      </c>
      <c r="BK130" s="9">
        <f t="shared" si="171"/>
        <v>72547.346848359914</v>
      </c>
    </row>
    <row r="134" spans="2:63" x14ac:dyDescent="0.2">
      <c r="B134" s="4" t="s">
        <v>58</v>
      </c>
    </row>
    <row r="135" spans="2:63" x14ac:dyDescent="0.2">
      <c r="B135" t="s">
        <v>46</v>
      </c>
      <c r="C135" t="s">
        <v>40</v>
      </c>
      <c r="D135" s="9">
        <f t="shared" ref="D135:AI135" si="172">SUM(D32,D72,D112)</f>
        <v>670912.89077265607</v>
      </c>
      <c r="E135" s="9">
        <f t="shared" si="172"/>
        <v>699560.578291905</v>
      </c>
      <c r="F135" s="9">
        <f t="shared" si="172"/>
        <v>734770.09761789604</v>
      </c>
      <c r="G135" s="9">
        <f t="shared" si="172"/>
        <v>493684.76027975103</v>
      </c>
      <c r="H135" s="9">
        <f t="shared" si="172"/>
        <v>417970.42641720007</v>
      </c>
      <c r="I135" s="9">
        <f t="shared" si="172"/>
        <v>357101.16184845002</v>
      </c>
      <c r="J135" s="9">
        <f t="shared" si="172"/>
        <v>418409.51152511104</v>
      </c>
      <c r="K135" s="9">
        <f t="shared" si="172"/>
        <v>652556.31262532691</v>
      </c>
      <c r="L135" s="9">
        <f t="shared" si="172"/>
        <v>1090090.3380836821</v>
      </c>
      <c r="M135" s="9">
        <f t="shared" si="172"/>
        <v>1863072.5540626498</v>
      </c>
      <c r="N135" s="9">
        <f t="shared" si="172"/>
        <v>2114852.4376119813</v>
      </c>
      <c r="O135" s="9">
        <f t="shared" si="172"/>
        <v>2364758.3031882383</v>
      </c>
      <c r="P135" s="9">
        <f t="shared" si="172"/>
        <v>2711625.1449150681</v>
      </c>
      <c r="Q135" s="9">
        <f t="shared" si="172"/>
        <v>2621724.2185498513</v>
      </c>
      <c r="R135" s="9">
        <f t="shared" si="172"/>
        <v>2629294.2375155399</v>
      </c>
      <c r="S135" s="9">
        <f t="shared" si="172"/>
        <v>1621923.794807052</v>
      </c>
      <c r="T135" s="9">
        <f t="shared" si="172"/>
        <v>1215651.5805317096</v>
      </c>
      <c r="U135" s="9">
        <f t="shared" si="172"/>
        <v>953641.52058642346</v>
      </c>
      <c r="V135" s="9">
        <f t="shared" si="172"/>
        <v>1026195.6928511659</v>
      </c>
      <c r="W135" s="9">
        <f t="shared" si="172"/>
        <v>1454573.2002091387</v>
      </c>
      <c r="X135" s="9">
        <f t="shared" si="172"/>
        <v>2170284.1582551519</v>
      </c>
      <c r="Y135" s="9">
        <f t="shared" si="172"/>
        <v>2980991.1678484473</v>
      </c>
      <c r="Z135" s="9">
        <f t="shared" si="172"/>
        <v>2841572.2914796709</v>
      </c>
      <c r="AA135" s="9">
        <f t="shared" si="172"/>
        <v>3048698.8376887576</v>
      </c>
      <c r="AB135" s="9">
        <f t="shared" si="172"/>
        <v>3433757.6607191055</v>
      </c>
      <c r="AC135" s="9">
        <f t="shared" si="172"/>
        <v>3299827.6613315246</v>
      </c>
      <c r="AD135" s="9">
        <f t="shared" si="172"/>
        <v>3227023.1300156279</v>
      </c>
      <c r="AE135" s="9">
        <f t="shared" si="172"/>
        <v>1955816.7955595106</v>
      </c>
      <c r="AF135" s="9">
        <f t="shared" si="172"/>
        <v>1445988.4707053981</v>
      </c>
      <c r="AG135" s="9">
        <f t="shared" si="172"/>
        <v>1118152.196295487</v>
      </c>
      <c r="AH135" s="9">
        <f t="shared" si="172"/>
        <v>1185230.4355726081</v>
      </c>
      <c r="AI135" s="9">
        <f t="shared" si="172"/>
        <v>1653700.9132995668</v>
      </c>
      <c r="AJ135" s="9">
        <f t="shared" ref="AJ135:BB135" si="173">SUM(AJ32,AJ72,AJ112)</f>
        <v>2427025.5227661901</v>
      </c>
      <c r="AK135" s="9">
        <f t="shared" si="173"/>
        <v>3276713.9263690733</v>
      </c>
      <c r="AL135" s="9">
        <f t="shared" si="173"/>
        <v>3067870.8228189428</v>
      </c>
      <c r="AM135" s="9">
        <f t="shared" si="173"/>
        <v>3230509.9688655459</v>
      </c>
      <c r="AN135" s="9">
        <f t="shared" si="173"/>
        <v>3638537.8725394127</v>
      </c>
      <c r="AO135" s="9">
        <f t="shared" si="173"/>
        <v>3496626.2590069114</v>
      </c>
      <c r="AP135" s="9">
        <f t="shared" si="173"/>
        <v>3419485.2230342086</v>
      </c>
      <c r="AQ135" s="9">
        <f t="shared" si="173"/>
        <v>2072466.508455747</v>
      </c>
      <c r="AR135" s="9">
        <f t="shared" si="173"/>
        <v>1532233.2273726214</v>
      </c>
      <c r="AS135" s="9">
        <f t="shared" si="173"/>
        <v>1184845.3342214557</v>
      </c>
      <c r="AT135" s="9">
        <f t="shared" si="173"/>
        <v>1255926.5225450601</v>
      </c>
      <c r="AU135" s="9">
        <f t="shared" si="173"/>
        <v>1752342.9178804145</v>
      </c>
      <c r="AV135" s="9">
        <f t="shared" si="173"/>
        <v>2571799.8647917132</v>
      </c>
      <c r="AW135" s="9">
        <f t="shared" si="173"/>
        <v>3472178.5231658285</v>
      </c>
      <c r="AX135" s="9">
        <f t="shared" si="173"/>
        <v>3250882.5695368247</v>
      </c>
      <c r="AY135" s="9">
        <f t="shared" si="173"/>
        <v>3423229.3045117557</v>
      </c>
      <c r="AZ135" s="9">
        <f t="shared" si="173"/>
        <v>3855604.6719214357</v>
      </c>
      <c r="BA135" s="9">
        <f t="shared" si="173"/>
        <v>3705232.8411918054</v>
      </c>
      <c r="BB135" s="9">
        <f t="shared" si="173"/>
        <v>3623495.3873071373</v>
      </c>
      <c r="BC135" s="9">
        <f t="shared" ref="BC135:BK135" si="174">SUM(BC32,BC72,BC112)</f>
        <v>2196115.5823311452</v>
      </c>
      <c r="BD135" s="9">
        <f t="shared" si="174"/>
        <v>1623653.0736990329</v>
      </c>
      <c r="BE135" s="9">
        <f t="shared" si="174"/>
        <v>1255540.4693457684</v>
      </c>
      <c r="BF135" s="9">
        <f t="shared" si="174"/>
        <v>1330864.910217063</v>
      </c>
      <c r="BG135" s="9">
        <f t="shared" si="174"/>
        <v>1856904.3321278247</v>
      </c>
      <c r="BH135" s="9">
        <f t="shared" si="174"/>
        <v>2725262.1812805198</v>
      </c>
      <c r="BI135" s="9">
        <f t="shared" si="174"/>
        <v>3679373.3212303193</v>
      </c>
      <c r="BJ135" s="9">
        <f t="shared" si="174"/>
        <v>3444877.4616794297</v>
      </c>
      <c r="BK135" s="9">
        <f t="shared" si="174"/>
        <v>3627514.6474560169</v>
      </c>
    </row>
    <row r="136" spans="2:63" x14ac:dyDescent="0.2">
      <c r="B136" t="s">
        <v>47</v>
      </c>
      <c r="C136" t="s">
        <v>40</v>
      </c>
      <c r="D136" s="9">
        <f t="shared" ref="D136:AI136" si="175">SUM(D37,D77,D117)</f>
        <v>153849.96450017905</v>
      </c>
      <c r="E136" s="9">
        <f t="shared" si="175"/>
        <v>157512.34390427169</v>
      </c>
      <c r="F136" s="9">
        <f t="shared" si="175"/>
        <v>163034.27709870058</v>
      </c>
      <c r="G136" s="9">
        <f t="shared" si="175"/>
        <v>107168.57709044304</v>
      </c>
      <c r="H136" s="9">
        <f t="shared" si="175"/>
        <v>87940.928954366798</v>
      </c>
      <c r="I136" s="9">
        <f t="shared" si="175"/>
        <v>73473.872767373512</v>
      </c>
      <c r="J136" s="9">
        <f t="shared" si="175"/>
        <v>84276.475927718609</v>
      </c>
      <c r="K136" s="9">
        <f t="shared" si="175"/>
        <v>128015.71733938868</v>
      </c>
      <c r="L136" s="9">
        <f t="shared" si="175"/>
        <v>207617.87183784993</v>
      </c>
      <c r="M136" s="9">
        <f t="shared" si="175"/>
        <v>328975.87655649887</v>
      </c>
      <c r="N136" s="9">
        <f t="shared" si="175"/>
        <v>362378.06724475964</v>
      </c>
      <c r="O136" s="9">
        <f t="shared" si="175"/>
        <v>411304.56062837108</v>
      </c>
      <c r="P136" s="9">
        <f t="shared" si="175"/>
        <v>546423.86600273917</v>
      </c>
      <c r="Q136" s="9">
        <f t="shared" si="175"/>
        <v>537336.14459086454</v>
      </c>
      <c r="R136" s="9">
        <f t="shared" si="175"/>
        <v>534468.88970719371</v>
      </c>
      <c r="S136" s="9">
        <f t="shared" si="175"/>
        <v>341992.91613943892</v>
      </c>
      <c r="T136" s="9">
        <f t="shared" si="175"/>
        <v>259588.22069522098</v>
      </c>
      <c r="U136" s="9">
        <f t="shared" si="175"/>
        <v>206280.02225005563</v>
      </c>
      <c r="V136" s="9">
        <f t="shared" si="175"/>
        <v>224902.64454176268</v>
      </c>
      <c r="W136" s="9">
        <f t="shared" si="175"/>
        <v>323055.63110594923</v>
      </c>
      <c r="X136" s="9">
        <f t="shared" si="175"/>
        <v>488550.13600122702</v>
      </c>
      <c r="Y136" s="9">
        <f t="shared" si="175"/>
        <v>680245.45163887716</v>
      </c>
      <c r="Z136" s="9">
        <f t="shared" si="175"/>
        <v>657393.9238593874</v>
      </c>
      <c r="AA136" s="9">
        <f t="shared" si="175"/>
        <v>715123.43431845121</v>
      </c>
      <c r="AB136" s="9">
        <f t="shared" si="175"/>
        <v>969312.62129101728</v>
      </c>
      <c r="AC136" s="9">
        <f t="shared" si="175"/>
        <v>932017.41767493251</v>
      </c>
      <c r="AD136" s="9">
        <f t="shared" si="175"/>
        <v>911957.9506104117</v>
      </c>
      <c r="AE136" s="9">
        <f t="shared" si="175"/>
        <v>553021.86241001147</v>
      </c>
      <c r="AF136" s="9">
        <f t="shared" si="175"/>
        <v>409092.75259548007</v>
      </c>
      <c r="AG136" s="9">
        <f t="shared" si="175"/>
        <v>316520.7172314325</v>
      </c>
      <c r="AH136" s="9">
        <f t="shared" si="175"/>
        <v>335698.74924378557</v>
      </c>
      <c r="AI136" s="9">
        <f t="shared" si="175"/>
        <v>468652.62172067165</v>
      </c>
      <c r="AJ136" s="9">
        <f t="shared" ref="AJ136:BB136" si="176">SUM(AJ37,AJ77,AJ117)</f>
        <v>688203.75646604854</v>
      </c>
      <c r="AK136" s="9">
        <f t="shared" si="176"/>
        <v>929675.29979297786</v>
      </c>
      <c r="AL136" s="9">
        <f t="shared" si="176"/>
        <v>870926.22787248273</v>
      </c>
      <c r="AM136" s="9">
        <f t="shared" si="176"/>
        <v>917631.66379458539</v>
      </c>
      <c r="AN136" s="9">
        <f t="shared" si="176"/>
        <v>1097840.860568071</v>
      </c>
      <c r="AO136" s="9">
        <f t="shared" si="176"/>
        <v>1055644.4454171292</v>
      </c>
      <c r="AP136" s="9">
        <f t="shared" si="176"/>
        <v>1032967.4360627658</v>
      </c>
      <c r="AQ136" s="9">
        <f t="shared" si="176"/>
        <v>626429.72758091171</v>
      </c>
      <c r="AR136" s="9">
        <f t="shared" si="176"/>
        <v>463415.06714824203</v>
      </c>
      <c r="AS136" s="9">
        <f t="shared" si="176"/>
        <v>358565.80870056892</v>
      </c>
      <c r="AT136" s="9">
        <f t="shared" si="176"/>
        <v>380307.49966379005</v>
      </c>
      <c r="AU136" s="9">
        <f t="shared" si="176"/>
        <v>530951.33183679893</v>
      </c>
      <c r="AV136" s="9">
        <f t="shared" si="176"/>
        <v>779721.05819111154</v>
      </c>
      <c r="AW136" s="9">
        <f t="shared" si="176"/>
        <v>1053348.6486014421</v>
      </c>
      <c r="AX136" s="9">
        <f t="shared" si="176"/>
        <v>986826.73973479006</v>
      </c>
      <c r="AY136" s="9">
        <f t="shared" si="176"/>
        <v>1039792.5088799853</v>
      </c>
      <c r="AZ136" s="9">
        <f t="shared" si="176"/>
        <v>1250056.0664604376</v>
      </c>
      <c r="BA136" s="9">
        <f t="shared" si="176"/>
        <v>1202061.3992053529</v>
      </c>
      <c r="BB136" s="9">
        <f t="shared" si="176"/>
        <v>1176290.4278658833</v>
      </c>
      <c r="BC136" s="9">
        <f t="shared" ref="BC136:BK136" si="177">SUM(BC37,BC77,BC117)</f>
        <v>713377.33010226232</v>
      </c>
      <c r="BD136" s="9">
        <f t="shared" si="177"/>
        <v>527759.63721703016</v>
      </c>
      <c r="BE136" s="9">
        <f t="shared" si="177"/>
        <v>408370.19735129399</v>
      </c>
      <c r="BF136" s="9">
        <f t="shared" si="177"/>
        <v>433150.94172365224</v>
      </c>
      <c r="BG136" s="9">
        <f t="shared" si="177"/>
        <v>604753.45876846707</v>
      </c>
      <c r="BH136" s="9">
        <f t="shared" si="177"/>
        <v>888141.6734204836</v>
      </c>
      <c r="BI136" s="9">
        <f t="shared" si="177"/>
        <v>1199870.9300264416</v>
      </c>
      <c r="BJ136" s="9">
        <f t="shared" si="177"/>
        <v>1124146.1250903481</v>
      </c>
      <c r="BK136" s="9">
        <f t="shared" si="177"/>
        <v>1184535.4939010285</v>
      </c>
    </row>
    <row r="137" spans="2:63" x14ac:dyDescent="0.2"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  <c r="AQ137" s="33"/>
      <c r="AR137" s="33"/>
      <c r="AS137" s="33"/>
      <c r="AT137" s="33"/>
      <c r="AU137" s="33"/>
      <c r="AV137" s="33"/>
      <c r="AW137" s="33"/>
      <c r="AX137" s="33"/>
      <c r="AY137" s="33"/>
      <c r="AZ137" s="33"/>
      <c r="BA137" s="33"/>
      <c r="BB137" s="33"/>
      <c r="BC137" s="33"/>
      <c r="BD137" s="33"/>
      <c r="BE137" s="33"/>
      <c r="BF137" s="33"/>
      <c r="BG137" s="33"/>
      <c r="BH137" s="33"/>
      <c r="BI137" s="33"/>
      <c r="BJ137" s="33"/>
      <c r="BK137" s="33"/>
    </row>
    <row r="138" spans="2:63" x14ac:dyDescent="0.2">
      <c r="D138" s="25">
        <v>2011</v>
      </c>
      <c r="E138" s="25">
        <v>2012</v>
      </c>
      <c r="F138" s="25">
        <v>2013</v>
      </c>
      <c r="G138" s="25">
        <v>2014</v>
      </c>
      <c r="H138" s="25">
        <v>2015</v>
      </c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</row>
    <row r="139" spans="2:63" x14ac:dyDescent="0.2">
      <c r="B139" t="s">
        <v>51</v>
      </c>
      <c r="C139" t="s">
        <v>48</v>
      </c>
      <c r="D139" s="9">
        <f>SUM(D136:O136)</f>
        <v>2265548.533849922</v>
      </c>
      <c r="E139" s="9">
        <f>SUM(P136:AA136)</f>
        <v>5515361.2808511686</v>
      </c>
      <c r="F139" s="9">
        <f>SUM(AB136:AM136)</f>
        <v>8302711.6407038374</v>
      </c>
      <c r="G139" s="9">
        <f>SUM(AN136:AY136)</f>
        <v>9405811.1323856059</v>
      </c>
      <c r="H139" s="9">
        <f>SUM(AZ136:BK136)</f>
        <v>10712513.68113268</v>
      </c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</row>
    <row r="140" spans="2:63" x14ac:dyDescent="0.2">
      <c r="B140" t="s">
        <v>50</v>
      </c>
      <c r="C140" t="s">
        <v>29</v>
      </c>
      <c r="D140" s="29">
        <v>0</v>
      </c>
      <c r="E140" s="29">
        <f>179.4/173.3-1</f>
        <v>3.5199076745527913E-2</v>
      </c>
      <c r="F140" s="29">
        <v>2.5700000000000001E-2</v>
      </c>
      <c r="G140" s="29">
        <v>2.5700000000000001E-2</v>
      </c>
      <c r="H140" s="29">
        <v>2.5700000000000001E-2</v>
      </c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</row>
    <row r="141" spans="2:63" x14ac:dyDescent="0.2">
      <c r="B141" t="s">
        <v>52</v>
      </c>
      <c r="C141" t="s">
        <v>29</v>
      </c>
      <c r="D141" s="31">
        <f>(1+D140)</f>
        <v>1</v>
      </c>
      <c r="E141" s="31">
        <f>D141*(1+E140)</f>
        <v>1.0351990767455279</v>
      </c>
      <c r="F141" s="31">
        <f>E141*(1+F140)</f>
        <v>1.061803693017888</v>
      </c>
      <c r="G141" s="31">
        <f>F141*(1+G140)</f>
        <v>1.0890920479284478</v>
      </c>
      <c r="H141" s="31">
        <f>G141*(1+H140)</f>
        <v>1.1170817135602089</v>
      </c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</row>
    <row r="142" spans="2:63" x14ac:dyDescent="0.2">
      <c r="B142" t="s">
        <v>53</v>
      </c>
      <c r="C142" t="s">
        <v>27</v>
      </c>
      <c r="D142" s="9">
        <f>D139/D141</f>
        <v>2265548.533849922</v>
      </c>
      <c r="E142" s="9">
        <f>E139/E141</f>
        <v>5327826.699952662</v>
      </c>
      <c r="F142" s="9">
        <f>F139/F141</f>
        <v>7819441.2915495131</v>
      </c>
      <c r="G142" s="9">
        <f>G139/G141</f>
        <v>8636378.4863513745</v>
      </c>
      <c r="H142" s="9">
        <f>H139/H141</f>
        <v>9589731.4861517455</v>
      </c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</row>
    <row r="143" spans="2:63" x14ac:dyDescent="0.2">
      <c r="B143" t="s">
        <v>49</v>
      </c>
      <c r="C143" t="s">
        <v>29</v>
      </c>
      <c r="D143" s="32">
        <v>7.9602000000000006E-2</v>
      </c>
      <c r="E143" s="9"/>
      <c r="F143" s="9"/>
      <c r="G143" s="9"/>
      <c r="H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</row>
    <row r="144" spans="2:63" x14ac:dyDescent="0.2">
      <c r="B144" t="s">
        <v>54</v>
      </c>
      <c r="C144" t="s">
        <v>27</v>
      </c>
      <c r="D144" s="9">
        <f>NPV(D143,D142:H142)</f>
        <v>25779828.145946678</v>
      </c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</row>
    <row r="147" spans="2:63" x14ac:dyDescent="0.2">
      <c r="B147" s="4" t="s">
        <v>59</v>
      </c>
    </row>
    <row r="148" spans="2:63" x14ac:dyDescent="0.2">
      <c r="B148" t="s">
        <v>47</v>
      </c>
      <c r="C148" t="s">
        <v>40</v>
      </c>
      <c r="D148" s="9">
        <f>SUM(D37,D77,D117)-SUM(D50,D90,D130)</f>
        <v>10718.36922503871</v>
      </c>
      <c r="E148" s="9">
        <f t="shared" ref="E148:BB148" si="178">SUM(E37,E77,E117)-SUM(E50,E90,E130)</f>
        <v>20625.720403937914</v>
      </c>
      <c r="F148" s="9">
        <f t="shared" si="178"/>
        <v>29812.367574001779</v>
      </c>
      <c r="G148" s="9">
        <f t="shared" si="178"/>
        <v>26814.944919462461</v>
      </c>
      <c r="H148" s="9">
        <f t="shared" si="178"/>
        <v>28819.369816826977</v>
      </c>
      <c r="I148" s="9">
        <f t="shared" si="178"/>
        <v>27976.573410000463</v>
      </c>
      <c r="J148" s="9">
        <f t="shared" si="178"/>
        <v>36282.018861324454</v>
      </c>
      <c r="K148" s="9">
        <f t="shared" si="178"/>
        <v>61373.600043232844</v>
      </c>
      <c r="L148" s="9">
        <f t="shared" si="178"/>
        <v>110282.73624462428</v>
      </c>
      <c r="M148" s="9">
        <f t="shared" si="178"/>
        <v>198197.10968222338</v>
      </c>
      <c r="N148" s="9">
        <f t="shared" si="178"/>
        <v>240524.25005264283</v>
      </c>
      <c r="O148" s="9">
        <f t="shared" si="178"/>
        <v>283608.80709867738</v>
      </c>
      <c r="P148" s="9">
        <f t="shared" si="178"/>
        <v>385326.64700682648</v>
      </c>
      <c r="Q148" s="9">
        <f t="shared" si="178"/>
        <v>383267.75513950759</v>
      </c>
      <c r="R148" s="9">
        <f t="shared" si="178"/>
        <v>384525.2026233006</v>
      </c>
      <c r="S148" s="9">
        <f t="shared" si="178"/>
        <v>251553.43871950288</v>
      </c>
      <c r="T148" s="9">
        <f t="shared" si="178"/>
        <v>193045.82842011526</v>
      </c>
      <c r="U148" s="9">
        <f t="shared" si="178"/>
        <v>155071.98265399071</v>
      </c>
      <c r="V148" s="9">
        <f t="shared" si="178"/>
        <v>170884.00843453477</v>
      </c>
      <c r="W148" s="9">
        <f t="shared" si="178"/>
        <v>248048.71356427934</v>
      </c>
      <c r="X148" s="9">
        <f t="shared" si="178"/>
        <v>378997.66699872317</v>
      </c>
      <c r="Y148" s="9">
        <f t="shared" si="178"/>
        <v>533051.56613329332</v>
      </c>
      <c r="Z148" s="9">
        <f t="shared" si="178"/>
        <v>520245.23187456583</v>
      </c>
      <c r="AA148" s="9">
        <f t="shared" si="178"/>
        <v>571399.53651882894</v>
      </c>
      <c r="AB148" s="9">
        <f t="shared" si="178"/>
        <v>775546.13744428474</v>
      </c>
      <c r="AC148" s="9">
        <f t="shared" si="178"/>
        <v>746705.15541498701</v>
      </c>
      <c r="AD148" s="9">
        <f t="shared" si="178"/>
        <v>731606.84832355077</v>
      </c>
      <c r="AE148" s="9">
        <f t="shared" si="178"/>
        <v>444241.96136751375</v>
      </c>
      <c r="AF148" s="9">
        <f t="shared" si="178"/>
        <v>329056.07996847248</v>
      </c>
      <c r="AG148" s="9">
        <f t="shared" si="178"/>
        <v>254928.08491252514</v>
      </c>
      <c r="AH148" s="9">
        <f t="shared" si="178"/>
        <v>270725.55326974916</v>
      </c>
      <c r="AI148" s="9">
        <f t="shared" si="178"/>
        <v>378434.88384277618</v>
      </c>
      <c r="AJ148" s="9">
        <f t="shared" si="178"/>
        <v>556434.89758908749</v>
      </c>
      <c r="AK148" s="9">
        <f t="shared" si="178"/>
        <v>752631.63748817332</v>
      </c>
      <c r="AL148" s="9">
        <f t="shared" si="178"/>
        <v>705964.84631845565</v>
      </c>
      <c r="AM148" s="9">
        <f t="shared" si="178"/>
        <v>744761.675752852</v>
      </c>
      <c r="AN148" s="9">
        <f t="shared" si="178"/>
        <v>892138.45819962164</v>
      </c>
      <c r="AO148" s="9">
        <f t="shared" si="178"/>
        <v>858917.04045810224</v>
      </c>
      <c r="AP148" s="9">
        <f t="shared" si="178"/>
        <v>841506.79605058534</v>
      </c>
      <c r="AQ148" s="9">
        <f t="shared" si="178"/>
        <v>510949.03902414668</v>
      </c>
      <c r="AR148" s="9">
        <f t="shared" si="178"/>
        <v>378448.17550574709</v>
      </c>
      <c r="AS148" s="9">
        <f t="shared" si="178"/>
        <v>293179.101027133</v>
      </c>
      <c r="AT148" s="9">
        <f t="shared" si="178"/>
        <v>311331.98730435094</v>
      </c>
      <c r="AU148" s="9">
        <f t="shared" si="178"/>
        <v>435176.22641449404</v>
      </c>
      <c r="AV148" s="9">
        <f t="shared" si="178"/>
        <v>639835.30349175911</v>
      </c>
      <c r="AW148" s="9">
        <f t="shared" si="178"/>
        <v>865399.18522049277</v>
      </c>
      <c r="AX148" s="9">
        <f t="shared" si="178"/>
        <v>811703.81955772568</v>
      </c>
      <c r="AY148" s="9">
        <f t="shared" si="178"/>
        <v>856273.81600987515</v>
      </c>
      <c r="AZ148" s="9">
        <f t="shared" si="178"/>
        <v>1030627.5541867465</v>
      </c>
      <c r="BA148" s="9">
        <f t="shared" si="178"/>
        <v>992206.76796821994</v>
      </c>
      <c r="BB148" s="9">
        <f t="shared" si="178"/>
        <v>972054.00226697011</v>
      </c>
      <c r="BC148" s="9">
        <f t="shared" ref="BC148:BK148" si="179">SUM(BC37,BC77,BC117)-SUM(BC50,BC90,BC130)</f>
        <v>590190.84615948144</v>
      </c>
      <c r="BD148" s="9">
        <f t="shared" si="179"/>
        <v>437123.07482901483</v>
      </c>
      <c r="BE148" s="9">
        <f t="shared" si="179"/>
        <v>338620.36544822506</v>
      </c>
      <c r="BF148" s="9">
        <f t="shared" si="179"/>
        <v>359572.8313754925</v>
      </c>
      <c r="BG148" s="9">
        <f t="shared" si="179"/>
        <v>502587.47211154259</v>
      </c>
      <c r="BH148" s="9">
        <f t="shared" si="179"/>
        <v>738921.62208155275</v>
      </c>
      <c r="BI148" s="9">
        <f t="shared" si="179"/>
        <v>999379.97485300829</v>
      </c>
      <c r="BJ148" s="9">
        <f t="shared" si="179"/>
        <v>937337.60269570851</v>
      </c>
      <c r="BK148" s="9">
        <f t="shared" si="179"/>
        <v>988770.96569308173</v>
      </c>
    </row>
    <row r="149" spans="2:63" x14ac:dyDescent="0.2">
      <c r="D149" s="33"/>
      <c r="E149" s="33"/>
      <c r="F149" s="33"/>
      <c r="G149" s="33"/>
      <c r="H149" s="33"/>
    </row>
    <row r="150" spans="2:63" s="36" customFormat="1" ht="25.5" x14ac:dyDescent="0.35">
      <c r="B150" s="37"/>
      <c r="C150" s="37"/>
      <c r="D150" s="38">
        <v>2011</v>
      </c>
      <c r="E150" s="38">
        <v>2012</v>
      </c>
      <c r="F150" s="38">
        <v>2013</v>
      </c>
      <c r="G150" s="38">
        <v>2014</v>
      </c>
      <c r="H150" s="38">
        <v>2015</v>
      </c>
    </row>
    <row r="151" spans="2:63" s="36" customFormat="1" ht="25.5" x14ac:dyDescent="0.35">
      <c r="B151" s="37" t="s">
        <v>51</v>
      </c>
      <c r="C151" s="37" t="s">
        <v>48</v>
      </c>
      <c r="D151" s="39">
        <f>SUM(D148:O148)</f>
        <v>1075035.8673319935</v>
      </c>
      <c r="E151" s="39">
        <f>SUM(P148:AA148)</f>
        <v>4175417.5780874686</v>
      </c>
      <c r="F151" s="39">
        <f>SUM(AB148:AM148)</f>
        <v>6691037.7616924271</v>
      </c>
      <c r="G151" s="39">
        <f>SUM(AN148:AY148)</f>
        <v>7694858.9482640335</v>
      </c>
      <c r="H151" s="39">
        <f>SUM(AZ148:BK148)</f>
        <v>8887393.0796690434</v>
      </c>
    </row>
    <row r="152" spans="2:63" s="36" customFormat="1" ht="25.5" x14ac:dyDescent="0.35">
      <c r="B152" s="37" t="s">
        <v>50</v>
      </c>
      <c r="C152" s="37" t="s">
        <v>29</v>
      </c>
      <c r="D152" s="40">
        <f>D140</f>
        <v>0</v>
      </c>
      <c r="E152" s="40">
        <f>E140</f>
        <v>3.5199076745527913E-2</v>
      </c>
      <c r="F152" s="40">
        <f>F140</f>
        <v>2.5700000000000001E-2</v>
      </c>
      <c r="G152" s="40">
        <f>G140</f>
        <v>2.5700000000000001E-2</v>
      </c>
      <c r="H152" s="40">
        <f>H140</f>
        <v>2.5700000000000001E-2</v>
      </c>
    </row>
    <row r="153" spans="2:63" s="36" customFormat="1" ht="25.5" x14ac:dyDescent="0.35">
      <c r="B153" s="37" t="s">
        <v>52</v>
      </c>
      <c r="C153" s="37" t="s">
        <v>29</v>
      </c>
      <c r="D153" s="41">
        <f>(1+D152)</f>
        <v>1</v>
      </c>
      <c r="E153" s="41">
        <f>D153*(1+E152)</f>
        <v>1.0351990767455279</v>
      </c>
      <c r="F153" s="41">
        <f>E153*(1+F152)</f>
        <v>1.061803693017888</v>
      </c>
      <c r="G153" s="41">
        <f>F153*(1+G152)</f>
        <v>1.0890920479284478</v>
      </c>
      <c r="H153" s="41">
        <f>G153*(1+H152)</f>
        <v>1.1170817135602089</v>
      </c>
    </row>
    <row r="154" spans="2:63" s="36" customFormat="1" ht="25.5" x14ac:dyDescent="0.35">
      <c r="B154" s="37" t="s">
        <v>53</v>
      </c>
      <c r="C154" s="37" t="s">
        <v>27</v>
      </c>
      <c r="D154" s="39">
        <f>D151/D153</f>
        <v>1075035.8673319935</v>
      </c>
      <c r="E154" s="39">
        <f>E151/E153</f>
        <v>4033444.0706943055</v>
      </c>
      <c r="F154" s="39">
        <f>F151/F153</f>
        <v>6301577.0294365557</v>
      </c>
      <c r="G154" s="39">
        <f>G151/G153</f>
        <v>7065388.9750644639</v>
      </c>
      <c r="H154" s="39">
        <f>H151/H153</f>
        <v>7955902.3944133585</v>
      </c>
    </row>
    <row r="155" spans="2:63" s="36" customFormat="1" ht="25.5" x14ac:dyDescent="0.35">
      <c r="B155" s="37" t="s">
        <v>49</v>
      </c>
      <c r="C155" s="37" t="s">
        <v>29</v>
      </c>
      <c r="D155" s="42">
        <f>D143</f>
        <v>7.9602000000000006E-2</v>
      </c>
      <c r="E155" s="39"/>
      <c r="F155" s="39"/>
      <c r="G155" s="39"/>
      <c r="H155" s="39"/>
    </row>
    <row r="156" spans="2:63" s="36" customFormat="1" ht="25.5" x14ac:dyDescent="0.35">
      <c r="B156" s="37" t="s">
        <v>54</v>
      </c>
      <c r="C156" s="37" t="s">
        <v>27</v>
      </c>
      <c r="D156" s="39">
        <f>NPV(D155,D154:H154)</f>
        <v>20089854.01645508</v>
      </c>
      <c r="E156" s="39"/>
      <c r="F156" s="39"/>
      <c r="G156" s="39"/>
      <c r="H156" s="39"/>
    </row>
    <row r="161" spans="4:4" x14ac:dyDescent="0.2">
      <c r="D161" s="9"/>
    </row>
  </sheetData>
  <sheetProtection password="8BDB" sheet="1" objects="1" scenarios="1"/>
  <mergeCells count="1">
    <mergeCell ref="B2:I2"/>
  </mergeCells>
  <phoneticPr fontId="20" type="noConversion"/>
  <pageMargins left="0.17" right="0.17" top="0.98425196850393704" bottom="0.98425196850393704" header="0.51181102362204722" footer="0.51181102362204722"/>
  <pageSetup paperSize="8" scale="28" orientation="landscape" cellComments="asDisplayed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63"/>
  <sheetViews>
    <sheetView topLeftCell="AG1" zoomScaleNormal="100" workbookViewId="0">
      <selection activeCell="AG1" sqref="AG1"/>
    </sheetView>
  </sheetViews>
  <sheetFormatPr defaultRowHeight="12.75" x14ac:dyDescent="0.2"/>
  <cols>
    <col min="1" max="1" width="7.5703125" style="101" bestFit="1" customWidth="1"/>
    <col min="2" max="2" width="35.140625" style="101" bestFit="1" customWidth="1"/>
    <col min="3" max="3" width="13.5703125" style="102" bestFit="1" customWidth="1"/>
    <col min="4" max="4" width="22" style="102" bestFit="1" customWidth="1"/>
    <col min="5" max="5" width="15.28515625" style="102" bestFit="1" customWidth="1"/>
    <col min="6" max="6" width="13.140625" style="102" bestFit="1" customWidth="1"/>
    <col min="7" max="7" width="11.7109375" style="102" bestFit="1" customWidth="1"/>
    <col min="8" max="8" width="8" style="101" customWidth="1"/>
    <col min="9" max="9" width="7.5703125" style="101" bestFit="1" customWidth="1"/>
    <col min="10" max="10" width="17.5703125" style="101" bestFit="1" customWidth="1"/>
    <col min="11" max="11" width="13.5703125" style="102" bestFit="1" customWidth="1"/>
    <col min="12" max="12" width="22" style="102" bestFit="1" customWidth="1"/>
    <col min="13" max="13" width="15.28515625" style="102" bestFit="1" customWidth="1"/>
    <col min="14" max="14" width="13.140625" style="102" bestFit="1" customWidth="1"/>
    <col min="15" max="15" width="11.7109375" style="102" bestFit="1" customWidth="1"/>
    <col min="16" max="16" width="12" style="101" bestFit="1" customWidth="1"/>
    <col min="17" max="17" width="7.5703125" style="101" bestFit="1" customWidth="1"/>
    <col min="18" max="18" width="17.5703125" style="103" bestFit="1" customWidth="1"/>
    <col min="19" max="19" width="13.5703125" style="102" bestFit="1" customWidth="1"/>
    <col min="20" max="20" width="22" style="102" bestFit="1" customWidth="1"/>
    <col min="21" max="21" width="15.28515625" style="102" bestFit="1" customWidth="1"/>
    <col min="22" max="22" width="13.140625" style="102" bestFit="1" customWidth="1"/>
    <col min="23" max="23" width="11.7109375" style="102" bestFit="1" customWidth="1"/>
    <col min="24" max="24" width="9.140625" style="101"/>
    <col min="25" max="25" width="7.5703125" style="101" bestFit="1" customWidth="1"/>
    <col min="26" max="26" width="17.5703125" style="103" bestFit="1" customWidth="1"/>
    <col min="27" max="27" width="13.5703125" style="102" bestFit="1" customWidth="1"/>
    <col min="28" max="28" width="22" style="102" bestFit="1" customWidth="1"/>
    <col min="29" max="29" width="15.28515625" style="102" bestFit="1" customWidth="1"/>
    <col min="30" max="30" width="13.140625" style="102" bestFit="1" customWidth="1"/>
    <col min="31" max="31" width="11.7109375" style="102" bestFit="1" customWidth="1"/>
    <col min="32" max="33" width="12" style="101" bestFit="1" customWidth="1"/>
    <col min="34" max="34" width="7.5703125" style="101" bestFit="1" customWidth="1"/>
    <col min="35" max="35" width="13.5703125" style="102" bestFit="1" customWidth="1"/>
    <col min="36" max="36" width="20.7109375" style="102" bestFit="1" customWidth="1"/>
    <col min="37" max="37" width="15.85546875" style="102" bestFit="1" customWidth="1"/>
    <col min="38" max="38" width="16.42578125" style="102" bestFit="1" customWidth="1"/>
    <col min="39" max="39" width="9.140625" style="101"/>
    <col min="40" max="40" width="12.7109375" style="101" bestFit="1" customWidth="1"/>
    <col min="41" max="41" width="17.5703125" style="102" bestFit="1" customWidth="1"/>
    <col min="42" max="42" width="14.140625" style="102" bestFit="1" customWidth="1"/>
    <col min="43" max="43" width="22" style="102" bestFit="1" customWidth="1"/>
    <col min="44" max="44" width="15.28515625" style="102" bestFit="1" customWidth="1"/>
    <col min="45" max="45" width="13.140625" style="102" bestFit="1" customWidth="1"/>
    <col min="46" max="46" width="11.7109375" style="102" bestFit="1" customWidth="1"/>
    <col min="47" max="47" width="9.140625" style="101"/>
    <col min="48" max="48" width="7.5703125" style="101" bestFit="1" customWidth="1"/>
    <col min="49" max="49" width="13.5703125" style="102" bestFit="1" customWidth="1"/>
    <col min="50" max="50" width="20.7109375" style="102" bestFit="1" customWidth="1"/>
    <col min="51" max="51" width="15.85546875" style="102" bestFit="1" customWidth="1"/>
    <col min="52" max="52" width="16.42578125" style="102" bestFit="1" customWidth="1"/>
    <col min="53" max="53" width="9.140625" style="101"/>
    <col min="54" max="16384" width="9.140625" style="104"/>
  </cols>
  <sheetData>
    <row r="1" spans="1:61" x14ac:dyDescent="0.2">
      <c r="A1" s="101">
        <v>0.99970000000000003</v>
      </c>
      <c r="B1" s="101" t="s">
        <v>132</v>
      </c>
    </row>
    <row r="2" spans="1:61" x14ac:dyDescent="0.2">
      <c r="A2" s="101">
        <v>5.0000000000000001E-3</v>
      </c>
      <c r="B2" s="101" t="s">
        <v>133</v>
      </c>
    </row>
    <row r="3" spans="1:61" ht="15" x14ac:dyDescent="0.2">
      <c r="A3" s="105" t="s">
        <v>176</v>
      </c>
      <c r="B3" s="106"/>
      <c r="C3" s="106"/>
      <c r="D3" s="106"/>
      <c r="E3" s="106"/>
      <c r="F3" s="106"/>
      <c r="G3" s="107"/>
      <c r="I3" s="108" t="s">
        <v>179</v>
      </c>
      <c r="J3" s="108"/>
      <c r="K3" s="108"/>
      <c r="L3" s="108"/>
      <c r="M3" s="108"/>
      <c r="N3" s="108"/>
      <c r="O3" s="108"/>
      <c r="Q3" s="108" t="s">
        <v>182</v>
      </c>
      <c r="R3" s="108"/>
      <c r="S3" s="108"/>
      <c r="T3" s="108"/>
      <c r="U3" s="108"/>
      <c r="V3" s="108"/>
      <c r="W3" s="108"/>
      <c r="Y3" s="108" t="s">
        <v>185</v>
      </c>
      <c r="Z3" s="108"/>
      <c r="AA3" s="108"/>
      <c r="AB3" s="108"/>
      <c r="AC3" s="108"/>
      <c r="AD3" s="108"/>
      <c r="AE3" s="108"/>
      <c r="AH3" s="108" t="s">
        <v>188</v>
      </c>
      <c r="AI3" s="108"/>
      <c r="AJ3" s="108"/>
      <c r="AK3" s="108"/>
      <c r="AL3" s="108"/>
      <c r="AN3" s="108" t="s">
        <v>185</v>
      </c>
      <c r="AO3" s="108"/>
      <c r="AP3" s="108"/>
      <c r="AQ3" s="108"/>
      <c r="AR3" s="108"/>
      <c r="AS3" s="108"/>
      <c r="AT3" s="108"/>
      <c r="AV3" s="108" t="s">
        <v>188</v>
      </c>
      <c r="AW3" s="108"/>
      <c r="AX3" s="108"/>
      <c r="AY3" s="108"/>
      <c r="AZ3" s="108"/>
    </row>
    <row r="4" spans="1:61" x14ac:dyDescent="0.2">
      <c r="A4" s="109" t="s">
        <v>140</v>
      </c>
      <c r="B4" s="110" t="s">
        <v>168</v>
      </c>
      <c r="C4" s="111" t="s">
        <v>172</v>
      </c>
      <c r="D4" s="111" t="s">
        <v>169</v>
      </c>
      <c r="E4" s="111" t="s">
        <v>164</v>
      </c>
      <c r="F4" s="111" t="s">
        <v>170</v>
      </c>
      <c r="G4" s="111" t="s">
        <v>171</v>
      </c>
      <c r="H4" s="112"/>
      <c r="I4" s="109" t="s">
        <v>140</v>
      </c>
      <c r="J4" s="110" t="s">
        <v>168</v>
      </c>
      <c r="K4" s="111" t="s">
        <v>172</v>
      </c>
      <c r="L4" s="111" t="s">
        <v>169</v>
      </c>
      <c r="M4" s="111" t="s">
        <v>164</v>
      </c>
      <c r="N4" s="111" t="s">
        <v>170</v>
      </c>
      <c r="O4" s="111" t="s">
        <v>171</v>
      </c>
      <c r="Q4" s="109" t="s">
        <v>140</v>
      </c>
      <c r="R4" s="109" t="s">
        <v>168</v>
      </c>
      <c r="S4" s="111" t="s">
        <v>172</v>
      </c>
      <c r="T4" s="111" t="s">
        <v>169</v>
      </c>
      <c r="U4" s="111" t="s">
        <v>164</v>
      </c>
      <c r="V4" s="111" t="s">
        <v>170</v>
      </c>
      <c r="W4" s="111" t="s">
        <v>171</v>
      </c>
      <c r="Y4" s="109" t="s">
        <v>140</v>
      </c>
      <c r="Z4" s="109" t="s">
        <v>168</v>
      </c>
      <c r="AA4" s="111" t="s">
        <v>172</v>
      </c>
      <c r="AB4" s="111" t="s">
        <v>169</v>
      </c>
      <c r="AC4" s="111" t="s">
        <v>164</v>
      </c>
      <c r="AD4" s="111" t="s">
        <v>170</v>
      </c>
      <c r="AE4" s="111" t="s">
        <v>171</v>
      </c>
      <c r="AF4" s="112"/>
      <c r="AH4" s="109" t="s">
        <v>140</v>
      </c>
      <c r="AI4" s="109" t="s">
        <v>172</v>
      </c>
      <c r="AJ4" s="109" t="s">
        <v>173</v>
      </c>
      <c r="AK4" s="109" t="s">
        <v>174</v>
      </c>
      <c r="AL4" s="109" t="s">
        <v>175</v>
      </c>
      <c r="AN4" s="109" t="s">
        <v>140</v>
      </c>
      <c r="AO4" s="109" t="s">
        <v>168</v>
      </c>
      <c r="AP4" s="111" t="s">
        <v>172</v>
      </c>
      <c r="AQ4" s="111" t="s">
        <v>169</v>
      </c>
      <c r="AR4" s="111" t="s">
        <v>164</v>
      </c>
      <c r="AS4" s="111" t="s">
        <v>170</v>
      </c>
      <c r="AT4" s="111" t="s">
        <v>171</v>
      </c>
      <c r="AU4" s="112"/>
      <c r="AV4" s="109" t="s">
        <v>140</v>
      </c>
      <c r="AW4" s="109" t="s">
        <v>172</v>
      </c>
      <c r="AX4" s="109" t="s">
        <v>173</v>
      </c>
      <c r="AY4" s="109" t="s">
        <v>174</v>
      </c>
      <c r="AZ4" s="109" t="s">
        <v>175</v>
      </c>
      <c r="BI4" s="113"/>
    </row>
    <row r="5" spans="1:61" x14ac:dyDescent="0.2">
      <c r="A5" s="114" t="s">
        <v>77</v>
      </c>
      <c r="B5" s="115">
        <f t="shared" ref="B5:C21" si="0">B25+B46</f>
        <v>43</v>
      </c>
      <c r="C5" s="116">
        <f t="shared" si="0"/>
        <v>67.010000000000005</v>
      </c>
      <c r="D5" s="116">
        <f>C5/B5</f>
        <v>1.5583720930232559</v>
      </c>
      <c r="E5" s="116">
        <f t="shared" ref="E5:G21" si="1">E25+E46</f>
        <v>0</v>
      </c>
      <c r="F5" s="116">
        <f t="shared" si="1"/>
        <v>0</v>
      </c>
      <c r="G5" s="116" t="e">
        <f t="shared" si="1"/>
        <v>#REF!</v>
      </c>
      <c r="I5" s="114" t="s">
        <v>77</v>
      </c>
      <c r="J5" s="115">
        <f t="shared" ref="J5:K21" si="2">J25+J46</f>
        <v>6</v>
      </c>
      <c r="K5" s="116">
        <f t="shared" si="2"/>
        <v>13.29</v>
      </c>
      <c r="L5" s="116">
        <f>K5/J5</f>
        <v>2.2149999999999999</v>
      </c>
      <c r="M5" s="116">
        <f t="shared" ref="M5:O21" si="3">M25+M46</f>
        <v>0</v>
      </c>
      <c r="N5" s="116">
        <f t="shared" si="3"/>
        <v>0</v>
      </c>
      <c r="O5" s="116">
        <f t="shared" si="3"/>
        <v>0</v>
      </c>
      <c r="Q5" s="114" t="s">
        <v>77</v>
      </c>
      <c r="R5" s="115">
        <f t="shared" ref="R5:S21" si="4">R25+R46</f>
        <v>19</v>
      </c>
      <c r="S5" s="116">
        <f t="shared" si="4"/>
        <v>73.819999999999993</v>
      </c>
      <c r="T5" s="116">
        <f>S5/R5</f>
        <v>3.8852631578947365</v>
      </c>
      <c r="U5" s="116">
        <f t="shared" ref="U5:W21" si="5">U25+U46</f>
        <v>6.5462818926987049E-2</v>
      </c>
      <c r="V5" s="116">
        <f t="shared" si="5"/>
        <v>2.80554938258516E-2</v>
      </c>
      <c r="W5" s="116">
        <f t="shared" si="5"/>
        <v>9.3518312752838645E-2</v>
      </c>
      <c r="Y5" s="114"/>
      <c r="Z5" s="115"/>
      <c r="AA5" s="116"/>
      <c r="AB5" s="116"/>
      <c r="AC5" s="116">
        <v>0.7</v>
      </c>
      <c r="AD5" s="116">
        <f>1-AC5</f>
        <v>0.30000000000000004</v>
      </c>
      <c r="AE5" s="116"/>
      <c r="AF5" s="101">
        <v>0.1446167228208419</v>
      </c>
      <c r="AG5" s="101">
        <f>AF5*8760</f>
        <v>1266.8424919105751</v>
      </c>
      <c r="AH5" s="114" t="s">
        <v>77</v>
      </c>
      <c r="AI5" s="116">
        <f t="shared" ref="AI5:AI21" si="6">AA6</f>
        <v>154.12</v>
      </c>
      <c r="AJ5" s="116"/>
      <c r="AK5" s="116"/>
      <c r="AL5" s="116"/>
      <c r="AN5" s="114">
        <v>2009</v>
      </c>
      <c r="AO5" s="116">
        <v>1500</v>
      </c>
      <c r="AP5" s="116">
        <v>159</v>
      </c>
      <c r="AQ5" s="116">
        <f>AP5/AO5</f>
        <v>0.106</v>
      </c>
      <c r="AR5" s="116"/>
      <c r="AS5" s="116"/>
      <c r="AT5" s="116"/>
      <c r="AV5" s="114" t="s">
        <v>77</v>
      </c>
      <c r="AW5" s="116">
        <f t="shared" ref="AW5:AW21" si="7">AP5</f>
        <v>159</v>
      </c>
      <c r="AX5" s="116"/>
      <c r="AY5" s="116"/>
      <c r="AZ5" s="116"/>
      <c r="BI5" s="113"/>
    </row>
    <row r="6" spans="1:61" x14ac:dyDescent="0.2">
      <c r="A6" s="114" t="s">
        <v>76</v>
      </c>
      <c r="B6" s="115">
        <f t="shared" si="0"/>
        <v>3318</v>
      </c>
      <c r="C6" s="116">
        <f t="shared" si="0"/>
        <v>4586.5763333310006</v>
      </c>
      <c r="D6" s="116">
        <f>C6/B6</f>
        <v>1.3823316254764921</v>
      </c>
      <c r="E6" s="116">
        <f t="shared" si="1"/>
        <v>0</v>
      </c>
      <c r="F6" s="116">
        <f t="shared" si="1"/>
        <v>0</v>
      </c>
      <c r="G6" s="116">
        <f t="shared" si="1"/>
        <v>2.9816571690520624</v>
      </c>
      <c r="H6" s="117"/>
      <c r="I6" s="114" t="s">
        <v>76</v>
      </c>
      <c r="J6" s="115">
        <f t="shared" si="2"/>
        <v>123</v>
      </c>
      <c r="K6" s="116">
        <f t="shared" si="2"/>
        <v>219.91800000000001</v>
      </c>
      <c r="L6" s="116">
        <f>K6/J6</f>
        <v>1.7879512195121952</v>
      </c>
      <c r="M6" s="116">
        <f t="shared" si="3"/>
        <v>0</v>
      </c>
      <c r="N6" s="116">
        <f t="shared" si="3"/>
        <v>0</v>
      </c>
      <c r="O6" s="116">
        <f t="shared" si="3"/>
        <v>0</v>
      </c>
      <c r="Q6" s="114" t="s">
        <v>76</v>
      </c>
      <c r="R6" s="115">
        <f t="shared" si="4"/>
        <v>903</v>
      </c>
      <c r="S6" s="116">
        <f t="shared" si="4"/>
        <v>1269.913999999</v>
      </c>
      <c r="T6" s="116">
        <f>S6/R6</f>
        <v>1.4063277962336656</v>
      </c>
      <c r="U6" s="116">
        <f t="shared" si="5"/>
        <v>0.59580476515829428</v>
      </c>
      <c r="V6" s="116">
        <f t="shared" si="5"/>
        <v>0.25534489935355476</v>
      </c>
      <c r="W6" s="116">
        <f t="shared" si="5"/>
        <v>0.85114966451184892</v>
      </c>
      <c r="Y6" s="114" t="s">
        <v>77</v>
      </c>
      <c r="Z6" s="115">
        <f t="shared" ref="Z6:Z22" si="8">R5+J5+B5</f>
        <v>68</v>
      </c>
      <c r="AA6" s="116">
        <f t="shared" ref="AA6:AA22" si="9">S5+K5+C5</f>
        <v>154.12</v>
      </c>
      <c r="AB6" s="116">
        <f>AA6/Z6</f>
        <v>2.2664705882352942</v>
      </c>
      <c r="AC6" s="116">
        <f t="shared" ref="AC6:AC22" si="10">U5+M5+E5</f>
        <v>6.5462818926987049E-2</v>
      </c>
      <c r="AD6" s="116">
        <f t="shared" ref="AD6:AD22" si="11">V5+N5+F5</f>
        <v>2.80554938258516E-2</v>
      </c>
      <c r="AE6" s="116" t="e">
        <f t="shared" ref="AE6:AE22" si="12">W5+O5+G5</f>
        <v>#REF!</v>
      </c>
      <c r="AG6" s="101">
        <f>AC5*AG5</f>
        <v>886.78974433740245</v>
      </c>
      <c r="AH6" s="114" t="s">
        <v>76</v>
      </c>
      <c r="AI6" s="116">
        <f t="shared" si="6"/>
        <v>6076.4083333300005</v>
      </c>
      <c r="AJ6" s="116"/>
      <c r="AK6" s="116"/>
      <c r="AL6" s="116"/>
      <c r="AN6" s="114">
        <f>AN5+1</f>
        <v>2010</v>
      </c>
      <c r="AO6" s="116">
        <v>6802</v>
      </c>
      <c r="AP6" s="116">
        <v>6012</v>
      </c>
      <c r="AQ6" s="116">
        <f>AP6/AO6</f>
        <v>0.88385768891502503</v>
      </c>
      <c r="AR6" s="116"/>
      <c r="AS6" s="116"/>
      <c r="AT6" s="116"/>
      <c r="AV6" s="114" t="s">
        <v>76</v>
      </c>
      <c r="AW6" s="116">
        <f t="shared" si="7"/>
        <v>6012</v>
      </c>
      <c r="AX6" s="116"/>
      <c r="AY6" s="116"/>
      <c r="AZ6" s="116"/>
      <c r="BI6" s="113"/>
    </row>
    <row r="7" spans="1:61" x14ac:dyDescent="0.2">
      <c r="A7" s="118" t="s">
        <v>60</v>
      </c>
      <c r="B7" s="115">
        <f t="shared" si="0"/>
        <v>9576</v>
      </c>
      <c r="C7" s="116">
        <f t="shared" si="0"/>
        <v>15359.037333332</v>
      </c>
      <c r="D7" s="116">
        <f>C7/B7</f>
        <v>1.6039094959619884</v>
      </c>
      <c r="E7" s="116">
        <f t="shared" si="1"/>
        <v>8.8437828220563404</v>
      </c>
      <c r="F7" s="116">
        <f t="shared" si="1"/>
        <v>3.7901926380241475</v>
      </c>
      <c r="G7" s="116">
        <f t="shared" si="1"/>
        <v>12.633975460080489</v>
      </c>
      <c r="I7" s="118" t="s">
        <v>60</v>
      </c>
      <c r="J7" s="115">
        <f t="shared" si="2"/>
        <v>400</v>
      </c>
      <c r="K7" s="116">
        <f t="shared" si="2"/>
        <v>735.47799999999995</v>
      </c>
      <c r="L7" s="116">
        <f>K7/J7</f>
        <v>1.838695</v>
      </c>
      <c r="M7" s="116">
        <f t="shared" si="3"/>
        <v>0.42361768729048849</v>
      </c>
      <c r="N7" s="116">
        <f t="shared" si="3"/>
        <v>0.18155043741020938</v>
      </c>
      <c r="O7" s="116">
        <f t="shared" si="3"/>
        <v>0.60516812470069781</v>
      </c>
      <c r="Q7" s="118" t="s">
        <v>60</v>
      </c>
      <c r="R7" s="115">
        <f t="shared" si="4"/>
        <v>2305</v>
      </c>
      <c r="S7" s="116">
        <f t="shared" si="4"/>
        <v>3621.3089999980002</v>
      </c>
      <c r="T7" s="116">
        <f>S7/R7</f>
        <v>1.571066811278959</v>
      </c>
      <c r="U7" s="116">
        <f t="shared" si="5"/>
        <v>2.1687431968322812</v>
      </c>
      <c r="V7" s="116">
        <f t="shared" si="5"/>
        <v>0.92946137007097807</v>
      </c>
      <c r="W7" s="116">
        <f t="shared" si="5"/>
        <v>3.098204566903259</v>
      </c>
      <c r="Y7" s="114" t="s">
        <v>76</v>
      </c>
      <c r="Z7" s="115">
        <f t="shared" si="8"/>
        <v>4344</v>
      </c>
      <c r="AA7" s="116">
        <f t="shared" si="9"/>
        <v>6076.4083333300005</v>
      </c>
      <c r="AB7" s="116">
        <f t="shared" ref="AB7:AB22" si="13">AA7/Z7</f>
        <v>1.3988048649470535</v>
      </c>
      <c r="AC7" s="116">
        <f t="shared" si="10"/>
        <v>0.59580476515829428</v>
      </c>
      <c r="AD7" s="116">
        <f t="shared" si="11"/>
        <v>0.25534489935355476</v>
      </c>
      <c r="AE7" s="116">
        <f t="shared" si="12"/>
        <v>3.8328068335639114</v>
      </c>
      <c r="AH7" s="118" t="s">
        <v>60</v>
      </c>
      <c r="AI7" s="116">
        <f t="shared" si="6"/>
        <v>19715.824333330002</v>
      </c>
      <c r="AJ7" s="116">
        <f>0.8*AI7</f>
        <v>15772.659466664001</v>
      </c>
      <c r="AK7" s="116">
        <f>AJ7*0.3</f>
        <v>4731.7978399991998</v>
      </c>
      <c r="AL7" s="116">
        <f>AK7/1000</f>
        <v>4.7317978399992002</v>
      </c>
      <c r="AN7" s="114">
        <f t="shared" ref="AN7:AN21" si="14">AN6+1</f>
        <v>2011</v>
      </c>
      <c r="AO7" s="116">
        <v>21067</v>
      </c>
      <c r="AP7" s="116">
        <v>39136</v>
      </c>
      <c r="AQ7" s="116">
        <f>AP7/AO7</f>
        <v>1.8576921251246024</v>
      </c>
      <c r="AR7" s="116">
        <f>$AC$5*AT7</f>
        <v>20.018391688672523</v>
      </c>
      <c r="AS7" s="116">
        <f>AT7-AR7</f>
        <v>8.579310723716798</v>
      </c>
      <c r="AT7" s="116">
        <f>AVERAGE(AP6:AP7)*8760*$AF$5/1000000</f>
        <v>28.597702412389321</v>
      </c>
      <c r="AV7" s="118" t="s">
        <v>60</v>
      </c>
      <c r="AW7" s="116">
        <f t="shared" si="7"/>
        <v>39136</v>
      </c>
      <c r="AX7" s="116">
        <f>0.8*AW7</f>
        <v>31308.800000000003</v>
      </c>
      <c r="AY7" s="116">
        <f>AX7*0.3</f>
        <v>9392.6400000000012</v>
      </c>
      <c r="AZ7" s="116">
        <f>AY7/1000</f>
        <v>9.3926400000000019</v>
      </c>
      <c r="BI7" s="113"/>
    </row>
    <row r="8" spans="1:61" x14ac:dyDescent="0.2">
      <c r="A8" s="118" t="s">
        <v>61</v>
      </c>
      <c r="B8" s="115">
        <f t="shared" si="0"/>
        <v>14560</v>
      </c>
      <c r="C8" s="116">
        <f t="shared" si="0"/>
        <v>26605.546333333998</v>
      </c>
      <c r="D8" s="116">
        <f>C8/B8</f>
        <v>1.8273040064103021</v>
      </c>
      <c r="E8" s="116">
        <f t="shared" si="1"/>
        <v>18.606881210494134</v>
      </c>
      <c r="F8" s="116">
        <f t="shared" si="1"/>
        <v>7.9743776616403457</v>
      </c>
      <c r="G8" s="116">
        <f t="shared" si="1"/>
        <v>26.58125887213448</v>
      </c>
      <c r="I8" s="118" t="s">
        <v>61</v>
      </c>
      <c r="J8" s="115">
        <f t="shared" si="2"/>
        <v>6673</v>
      </c>
      <c r="K8" s="116">
        <f t="shared" si="2"/>
        <v>16368.583999999999</v>
      </c>
      <c r="L8" s="116">
        <f>K8/J8</f>
        <v>2.4529572905739547</v>
      </c>
      <c r="M8" s="116">
        <f t="shared" si="3"/>
        <v>7.5838533840555398</v>
      </c>
      <c r="N8" s="116">
        <f t="shared" si="3"/>
        <v>3.2502228788809457</v>
      </c>
      <c r="O8" s="116">
        <f t="shared" si="3"/>
        <v>10.834076262936485</v>
      </c>
      <c r="Q8" s="118" t="s">
        <v>61</v>
      </c>
      <c r="R8" s="115">
        <f t="shared" si="4"/>
        <v>3846</v>
      </c>
      <c r="S8" s="116">
        <f t="shared" si="4"/>
        <v>7736.4760000000006</v>
      </c>
      <c r="T8" s="116">
        <f>S8/R8</f>
        <v>2.0115642225689028</v>
      </c>
      <c r="U8" s="116">
        <f t="shared" si="5"/>
        <v>5.0359836281937058</v>
      </c>
      <c r="V8" s="116">
        <f t="shared" si="5"/>
        <v>2.1582786977973032</v>
      </c>
      <c r="W8" s="116">
        <f t="shared" si="5"/>
        <v>7.1942623259910086</v>
      </c>
      <c r="Y8" s="118" t="s">
        <v>60</v>
      </c>
      <c r="Z8" s="115">
        <f t="shared" si="8"/>
        <v>12281</v>
      </c>
      <c r="AA8" s="116">
        <f t="shared" si="9"/>
        <v>19715.824333330002</v>
      </c>
      <c r="AB8" s="116">
        <f t="shared" si="13"/>
        <v>1.605392421898054</v>
      </c>
      <c r="AC8" s="116">
        <f t="shared" si="10"/>
        <v>11.436143706179109</v>
      </c>
      <c r="AD8" s="116">
        <f t="shared" si="11"/>
        <v>4.9012044455053347</v>
      </c>
      <c r="AE8" s="116">
        <f t="shared" si="12"/>
        <v>16.337348151684445</v>
      </c>
      <c r="AF8" s="102"/>
      <c r="AH8" s="118" t="s">
        <v>61</v>
      </c>
      <c r="AI8" s="116">
        <f t="shared" si="6"/>
        <v>50710.606333333999</v>
      </c>
      <c r="AJ8" s="116">
        <f t="shared" ref="AJ8:AJ19" si="15">0.8*AI8</f>
        <v>40568.485066667199</v>
      </c>
      <c r="AK8" s="116">
        <f t="shared" ref="AK8:AK19" si="16">AJ8*0.3</f>
        <v>12170.54552000016</v>
      </c>
      <c r="AL8" s="116">
        <f t="shared" ref="AL8:AL19" si="17">AK8/1000</f>
        <v>12.170545520000159</v>
      </c>
      <c r="AN8" s="114">
        <f t="shared" si="14"/>
        <v>2012</v>
      </c>
      <c r="AO8" s="116">
        <v>31858</v>
      </c>
      <c r="AP8" s="116">
        <v>69955</v>
      </c>
      <c r="AQ8" s="116">
        <f>AP8/AO8</f>
        <v>2.1958377801494131</v>
      </c>
      <c r="AR8" s="116">
        <f t="shared" ref="AR8:AR19" si="18">$AC$5*AT8</f>
        <v>48.37038999975578</v>
      </c>
      <c r="AS8" s="116">
        <f t="shared" ref="AS8:AS19" si="19">AT8-AR8</f>
        <v>20.730167142752485</v>
      </c>
      <c r="AT8" s="116">
        <f t="shared" ref="AT8:AT21" si="20">AVERAGE(AP7:AP8)*8760*$AF$5/1000000</f>
        <v>69.100557142508265</v>
      </c>
      <c r="AU8" s="102"/>
      <c r="AV8" s="118" t="s">
        <v>61</v>
      </c>
      <c r="AW8" s="116">
        <f t="shared" si="7"/>
        <v>69955</v>
      </c>
      <c r="AX8" s="116">
        <f t="shared" ref="AX8:AX19" si="21">0.8*AW8</f>
        <v>55964</v>
      </c>
      <c r="AY8" s="116">
        <f t="shared" ref="AY8:AY19" si="22">AX8*0.3</f>
        <v>16789.2</v>
      </c>
      <c r="AZ8" s="116">
        <f t="shared" ref="AZ8:AZ19" si="23">AY8/1000</f>
        <v>16.789200000000001</v>
      </c>
      <c r="BI8" s="113"/>
    </row>
    <row r="9" spans="1:61" x14ac:dyDescent="0.2">
      <c r="A9" s="118" t="s">
        <v>62</v>
      </c>
      <c r="B9" s="115">
        <f t="shared" si="0"/>
        <v>15184</v>
      </c>
      <c r="C9" s="116">
        <f t="shared" si="0"/>
        <v>27578.015333334002</v>
      </c>
      <c r="D9" s="116">
        <f>C9/B9</f>
        <v>1.8162549613628822</v>
      </c>
      <c r="E9" s="116">
        <f t="shared" si="1"/>
        <v>24.024713398837196</v>
      </c>
      <c r="F9" s="116">
        <f t="shared" si="1"/>
        <v>10.2963057423588</v>
      </c>
      <c r="G9" s="116">
        <f t="shared" si="1"/>
        <v>34.321019141195997</v>
      </c>
      <c r="I9" s="118" t="s">
        <v>62</v>
      </c>
      <c r="J9" s="115">
        <f t="shared" si="2"/>
        <v>10089</v>
      </c>
      <c r="K9" s="116">
        <f t="shared" si="2"/>
        <v>26835.181999999997</v>
      </c>
      <c r="L9" s="116">
        <f>K9/J9</f>
        <v>2.6598455743879468</v>
      </c>
      <c r="M9" s="116">
        <f t="shared" si="3"/>
        <v>19.15632830277648</v>
      </c>
      <c r="N9" s="116">
        <f t="shared" si="3"/>
        <v>8.2098549869042081</v>
      </c>
      <c r="O9" s="116">
        <f t="shared" si="3"/>
        <v>27.366183289680688</v>
      </c>
      <c r="Q9" s="118" t="s">
        <v>62</v>
      </c>
      <c r="R9" s="115">
        <f t="shared" si="4"/>
        <v>7712</v>
      </c>
      <c r="S9" s="116">
        <f t="shared" si="4"/>
        <v>20899.234999999</v>
      </c>
      <c r="T9" s="116">
        <f>S9/R9</f>
        <v>2.7099630446056793</v>
      </c>
      <c r="U9" s="116">
        <f t="shared" si="5"/>
        <v>12.696927418304428</v>
      </c>
      <c r="V9" s="116">
        <f t="shared" si="5"/>
        <v>5.4415403221304697</v>
      </c>
      <c r="W9" s="116">
        <f t="shared" si="5"/>
        <v>18.138467740434898</v>
      </c>
      <c r="Y9" s="118" t="s">
        <v>61</v>
      </c>
      <c r="Z9" s="115">
        <f t="shared" si="8"/>
        <v>25079</v>
      </c>
      <c r="AA9" s="116">
        <f t="shared" si="9"/>
        <v>50710.606333333999</v>
      </c>
      <c r="AB9" s="116">
        <f t="shared" si="13"/>
        <v>2.0220346239217672</v>
      </c>
      <c r="AC9" s="116">
        <f t="shared" si="10"/>
        <v>31.226718222743379</v>
      </c>
      <c r="AD9" s="116">
        <f t="shared" si="11"/>
        <v>13.382879238318594</v>
      </c>
      <c r="AE9" s="116">
        <f t="shared" si="12"/>
        <v>44.609597461061973</v>
      </c>
      <c r="AF9" s="102"/>
      <c r="AH9" s="118" t="s">
        <v>62</v>
      </c>
      <c r="AI9" s="116">
        <f t="shared" si="6"/>
        <v>75312.432333332996</v>
      </c>
      <c r="AJ9" s="116">
        <f t="shared" si="15"/>
        <v>60249.9458666664</v>
      </c>
      <c r="AK9" s="116">
        <f t="shared" si="16"/>
        <v>18074.983759999919</v>
      </c>
      <c r="AL9" s="116">
        <f t="shared" si="17"/>
        <v>18.07498375999992</v>
      </c>
      <c r="AN9" s="114">
        <f t="shared" si="14"/>
        <v>2013</v>
      </c>
      <c r="AO9" s="116">
        <v>36411</v>
      </c>
      <c r="AP9" s="116">
        <v>85178</v>
      </c>
      <c r="AQ9" s="116">
        <f>AP9/AO9</f>
        <v>2.3393479992310016</v>
      </c>
      <c r="AR9" s="116">
        <f t="shared" si="18"/>
        <v>68.785176704147119</v>
      </c>
      <c r="AS9" s="116">
        <f t="shared" si="19"/>
        <v>29.479361444634492</v>
      </c>
      <c r="AT9" s="116">
        <f t="shared" si="20"/>
        <v>98.264538148781611</v>
      </c>
      <c r="AU9" s="102"/>
      <c r="AV9" s="118" t="s">
        <v>62</v>
      </c>
      <c r="AW9" s="116">
        <f t="shared" si="7"/>
        <v>85178</v>
      </c>
      <c r="AX9" s="116">
        <f t="shared" si="21"/>
        <v>68142.400000000009</v>
      </c>
      <c r="AY9" s="116">
        <f t="shared" si="22"/>
        <v>20442.72</v>
      </c>
      <c r="AZ9" s="116">
        <f t="shared" si="23"/>
        <v>20.442720000000001</v>
      </c>
      <c r="BI9" s="113"/>
    </row>
    <row r="10" spans="1:61" x14ac:dyDescent="0.2">
      <c r="A10" s="118" t="s">
        <v>63</v>
      </c>
      <c r="B10" s="115">
        <f t="shared" si="0"/>
        <v>15179.444800000001</v>
      </c>
      <c r="C10" s="116">
        <f t="shared" si="0"/>
        <v>27645.639152734002</v>
      </c>
      <c r="D10" s="116">
        <f>D9+$A$2</f>
        <v>1.8212549613628821</v>
      </c>
      <c r="E10" s="116">
        <f t="shared" si="1"/>
        <v>24.485885221538652</v>
      </c>
      <c r="F10" s="116">
        <f t="shared" si="1"/>
        <v>10.493950809230851</v>
      </c>
      <c r="G10" s="116">
        <f t="shared" si="1"/>
        <v>34.979836030769498</v>
      </c>
      <c r="I10" s="118" t="s">
        <v>63</v>
      </c>
      <c r="J10" s="115">
        <f t="shared" si="2"/>
        <v>10085.9733</v>
      </c>
      <c r="K10" s="116">
        <f t="shared" si="2"/>
        <v>26877.561311900001</v>
      </c>
      <c r="L10" s="116">
        <f>L9+$A$2</f>
        <v>2.6648455743879467</v>
      </c>
      <c r="M10" s="116">
        <f t="shared" si="3"/>
        <v>23.815954954610159</v>
      </c>
      <c r="N10" s="116">
        <f t="shared" si="3"/>
        <v>10.206837837690069</v>
      </c>
      <c r="O10" s="116">
        <f t="shared" si="3"/>
        <v>34.022792792300223</v>
      </c>
      <c r="Q10" s="118" t="s">
        <v>63</v>
      </c>
      <c r="R10" s="115">
        <f t="shared" si="4"/>
        <v>8194.974813083747</v>
      </c>
      <c r="S10" s="116">
        <f t="shared" si="4"/>
        <v>22323.534740633364</v>
      </c>
      <c r="T10" s="116">
        <f>T9+$A$2</f>
        <v>2.7149630446056792</v>
      </c>
      <c r="U10" s="116">
        <f t="shared" si="5"/>
        <v>19.164754463924901</v>
      </c>
      <c r="V10" s="116">
        <f t="shared" si="5"/>
        <v>8.2134661988249569</v>
      </c>
      <c r="W10" s="116">
        <f t="shared" si="5"/>
        <v>27.378220662749857</v>
      </c>
      <c r="Y10" s="118" t="s">
        <v>62</v>
      </c>
      <c r="Z10" s="115">
        <f t="shared" si="8"/>
        <v>32985</v>
      </c>
      <c r="AA10" s="116">
        <f t="shared" si="9"/>
        <v>75312.432333332996</v>
      </c>
      <c r="AB10" s="116">
        <f t="shared" si="13"/>
        <v>2.2832327522611187</v>
      </c>
      <c r="AC10" s="116">
        <f t="shared" si="10"/>
        <v>55.877969119918106</v>
      </c>
      <c r="AD10" s="116">
        <f t="shared" si="11"/>
        <v>23.94770105139348</v>
      </c>
      <c r="AE10" s="116">
        <f t="shared" si="12"/>
        <v>79.825670171311572</v>
      </c>
      <c r="AF10" s="102"/>
      <c r="AH10" s="118" t="s">
        <v>63</v>
      </c>
      <c r="AI10" s="116">
        <f t="shared" si="6"/>
        <v>76846.735205267367</v>
      </c>
      <c r="AJ10" s="116">
        <f t="shared" si="15"/>
        <v>61477.388164213895</v>
      </c>
      <c r="AK10" s="116">
        <f t="shared" si="16"/>
        <v>18443.216449264168</v>
      </c>
      <c r="AL10" s="116">
        <f t="shared" si="17"/>
        <v>18.443216449264167</v>
      </c>
      <c r="AN10" s="114">
        <f t="shared" si="14"/>
        <v>2014</v>
      </c>
      <c r="AO10" s="116">
        <f t="shared" ref="AO10:AO20" si="24">AVERAGE(Z11:Z12)</f>
        <v>33700.519661045604</v>
      </c>
      <c r="AP10" s="116">
        <f t="shared" ref="AP10:AP20" si="25">AVERAGE(AA11:AA12)</f>
        <v>77622.70937190429</v>
      </c>
      <c r="AQ10" s="116">
        <f>AQ9+0.01</f>
        <v>2.3493479992310013</v>
      </c>
      <c r="AR10" s="116">
        <f t="shared" si="18"/>
        <v>72.184999720929383</v>
      </c>
      <c r="AS10" s="116">
        <f t="shared" si="19"/>
        <v>30.936428451826885</v>
      </c>
      <c r="AT10" s="116">
        <f t="shared" si="20"/>
        <v>103.12142817275627</v>
      </c>
      <c r="AU10" s="102"/>
      <c r="AV10" s="118" t="s">
        <v>63</v>
      </c>
      <c r="AW10" s="116">
        <f t="shared" si="7"/>
        <v>77622.70937190429</v>
      </c>
      <c r="AX10" s="116">
        <f t="shared" si="21"/>
        <v>62098.167497523435</v>
      </c>
      <c r="AY10" s="116">
        <f t="shared" si="22"/>
        <v>18629.450249257028</v>
      </c>
      <c r="AZ10" s="116">
        <f t="shared" si="23"/>
        <v>18.62945024925703</v>
      </c>
      <c r="BI10" s="113"/>
    </row>
    <row r="11" spans="1:61" x14ac:dyDescent="0.2">
      <c r="A11" s="118" t="s">
        <v>64</v>
      </c>
      <c r="B11" s="115">
        <f t="shared" si="0"/>
        <v>15174.890966560002</v>
      </c>
      <c r="C11" s="116">
        <f t="shared" si="0"/>
        <v>27713.219915820981</v>
      </c>
      <c r="D11" s="116">
        <f t="shared" ref="D11:D21" si="26">D10+$A$2</f>
        <v>1.826254961362882</v>
      </c>
      <c r="E11" s="116">
        <f t="shared" si="1"/>
        <v>24.54583424010708</v>
      </c>
      <c r="F11" s="116">
        <f t="shared" si="1"/>
        <v>10.519643245760179</v>
      </c>
      <c r="G11" s="116">
        <f t="shared" si="1"/>
        <v>35.065477485867255</v>
      </c>
      <c r="I11" s="118" t="s">
        <v>64</v>
      </c>
      <c r="J11" s="115">
        <f t="shared" si="2"/>
        <v>10082.94750801</v>
      </c>
      <c r="K11" s="116">
        <f t="shared" si="2"/>
        <v>26919.912781046474</v>
      </c>
      <c r="L11" s="116">
        <f t="shared" ref="L11:L21" si="27">L10+$A$2</f>
        <v>2.6698455743879466</v>
      </c>
      <c r="M11" s="116">
        <f t="shared" si="3"/>
        <v>23.853524148441021</v>
      </c>
      <c r="N11" s="116">
        <f t="shared" si="3"/>
        <v>10.222938920760438</v>
      </c>
      <c r="O11" s="116">
        <f t="shared" si="3"/>
        <v>34.076463069201459</v>
      </c>
      <c r="Q11" s="118" t="s">
        <v>64</v>
      </c>
      <c r="R11" s="115">
        <f t="shared" si="4"/>
        <v>8682.8079344374619</v>
      </c>
      <c r="S11" s="116">
        <f t="shared" si="4"/>
        <v>23765.550841673768</v>
      </c>
      <c r="T11" s="116">
        <f t="shared" ref="T11:T21" si="28">T10+$A$2</f>
        <v>2.7199630446056791</v>
      </c>
      <c r="U11" s="116">
        <f t="shared" si="5"/>
        <v>20.435664210139404</v>
      </c>
      <c r="V11" s="116">
        <f t="shared" si="5"/>
        <v>8.7581418043454597</v>
      </c>
      <c r="W11" s="116">
        <f t="shared" si="5"/>
        <v>29.193806014484863</v>
      </c>
      <c r="Y11" s="118" t="s">
        <v>63</v>
      </c>
      <c r="Z11" s="115">
        <f t="shared" si="8"/>
        <v>33460.39291308375</v>
      </c>
      <c r="AA11" s="116">
        <f t="shared" si="9"/>
        <v>76846.735205267367</v>
      </c>
      <c r="AB11" s="116">
        <f t="shared" si="13"/>
        <v>2.2966477233212226</v>
      </c>
      <c r="AC11" s="116">
        <f t="shared" si="10"/>
        <v>67.466594640073708</v>
      </c>
      <c r="AD11" s="116">
        <f t="shared" si="11"/>
        <v>28.91425484574588</v>
      </c>
      <c r="AE11" s="116">
        <f t="shared" si="12"/>
        <v>96.380849485819567</v>
      </c>
      <c r="AF11" s="102"/>
      <c r="AH11" s="118" t="s">
        <v>64</v>
      </c>
      <c r="AI11" s="116">
        <f t="shared" si="6"/>
        <v>78398.683538541227</v>
      </c>
      <c r="AJ11" s="116">
        <f t="shared" si="15"/>
        <v>62718.946830832982</v>
      </c>
      <c r="AK11" s="116">
        <f t="shared" si="16"/>
        <v>18815.684049249892</v>
      </c>
      <c r="AL11" s="116">
        <f t="shared" si="17"/>
        <v>18.815684049249892</v>
      </c>
      <c r="AN11" s="114">
        <f t="shared" si="14"/>
        <v>2015</v>
      </c>
      <c r="AO11" s="116">
        <f t="shared" si="24"/>
        <v>34220.872074663042</v>
      </c>
      <c r="AP11" s="116">
        <f t="shared" si="25"/>
        <v>79390.689808299576</v>
      </c>
      <c r="AQ11" s="116">
        <f t="shared" ref="AQ11:AQ21" si="29">AQ10+0.01</f>
        <v>2.3593479992310011</v>
      </c>
      <c r="AR11" s="116">
        <f t="shared" si="18"/>
        <v>69.618936058279743</v>
      </c>
      <c r="AS11" s="116">
        <f t="shared" si="19"/>
        <v>29.836686882119892</v>
      </c>
      <c r="AT11" s="116">
        <f t="shared" si="20"/>
        <v>99.455622940399635</v>
      </c>
      <c r="AU11" s="102"/>
      <c r="AV11" s="118" t="s">
        <v>64</v>
      </c>
      <c r="AW11" s="116">
        <f t="shared" si="7"/>
        <v>79390.689808299576</v>
      </c>
      <c r="AX11" s="116">
        <f t="shared" si="21"/>
        <v>63512.551846639661</v>
      </c>
      <c r="AY11" s="116">
        <f t="shared" si="22"/>
        <v>19053.765553991896</v>
      </c>
      <c r="AZ11" s="116">
        <f t="shared" si="23"/>
        <v>19.053765553991894</v>
      </c>
      <c r="BI11" s="113"/>
    </row>
    <row r="12" spans="1:61" x14ac:dyDescent="0.2">
      <c r="A12" s="118" t="s">
        <v>65</v>
      </c>
      <c r="B12" s="115">
        <f t="shared" si="0"/>
        <v>15170.338499270036</v>
      </c>
      <c r="C12" s="116">
        <f t="shared" si="0"/>
        <v>27780.757642342585</v>
      </c>
      <c r="D12" s="116">
        <f t="shared" si="26"/>
        <v>1.8312549613628819</v>
      </c>
      <c r="E12" s="116">
        <f t="shared" si="1"/>
        <v>24.605745085534707</v>
      </c>
      <c r="F12" s="116">
        <f t="shared" si="1"/>
        <v>10.545319322372018</v>
      </c>
      <c r="G12" s="116">
        <f t="shared" si="1"/>
        <v>35.151064407906723</v>
      </c>
      <c r="I12" s="118" t="s">
        <v>65</v>
      </c>
      <c r="J12" s="115">
        <f t="shared" si="2"/>
        <v>10079.922623757595</v>
      </c>
      <c r="K12" s="116">
        <f t="shared" si="2"/>
        <v>26962.236420330944</v>
      </c>
      <c r="L12" s="116">
        <f t="shared" si="27"/>
        <v>2.6748455743879465</v>
      </c>
      <c r="M12" s="116">
        <f t="shared" si="3"/>
        <v>23.891068657319629</v>
      </c>
      <c r="N12" s="116">
        <f t="shared" si="3"/>
        <v>10.239029424565558</v>
      </c>
      <c r="O12" s="116">
        <f t="shared" si="3"/>
        <v>34.130098081885187</v>
      </c>
      <c r="Q12" s="118" t="s">
        <v>65</v>
      </c>
      <c r="R12" s="115">
        <f t="shared" si="4"/>
        <v>9250.8366172909791</v>
      </c>
      <c r="S12" s="116">
        <f t="shared" si="4"/>
        <v>25639.702015384406</v>
      </c>
      <c r="T12" s="116">
        <f t="shared" si="28"/>
        <v>2.724963044605679</v>
      </c>
      <c r="U12" s="116">
        <f t="shared" si="5"/>
        <v>21.906035775017674</v>
      </c>
      <c r="V12" s="116">
        <f t="shared" si="5"/>
        <v>9.3883010464361476</v>
      </c>
      <c r="W12" s="116">
        <f t="shared" si="5"/>
        <v>31.294336821453818</v>
      </c>
      <c r="Y12" s="118" t="s">
        <v>64</v>
      </c>
      <c r="Z12" s="115">
        <f t="shared" si="8"/>
        <v>33940.646409007466</v>
      </c>
      <c r="AA12" s="116">
        <f t="shared" si="9"/>
        <v>78398.683538541227</v>
      </c>
      <c r="AB12" s="116">
        <f t="shared" si="13"/>
        <v>2.3098759697674791</v>
      </c>
      <c r="AC12" s="116">
        <f t="shared" si="10"/>
        <v>68.835022598687502</v>
      </c>
      <c r="AD12" s="116">
        <f t="shared" si="11"/>
        <v>29.500723970866076</v>
      </c>
      <c r="AE12" s="116">
        <f t="shared" si="12"/>
        <v>98.335746569553578</v>
      </c>
      <c r="AF12" s="102"/>
      <c r="AH12" s="118" t="s">
        <v>65</v>
      </c>
      <c r="AI12" s="116">
        <f t="shared" si="6"/>
        <v>80382.696078057925</v>
      </c>
      <c r="AJ12" s="116">
        <f t="shared" si="15"/>
        <v>64306.15686244634</v>
      </c>
      <c r="AK12" s="116">
        <f t="shared" si="16"/>
        <v>19291.8470587339</v>
      </c>
      <c r="AL12" s="116">
        <f t="shared" si="17"/>
        <v>19.2918470587339</v>
      </c>
      <c r="AN12" s="114">
        <f t="shared" si="14"/>
        <v>2016</v>
      </c>
      <c r="AO12" s="116">
        <f t="shared" si="24"/>
        <v>34771.067299773662</v>
      </c>
      <c r="AP12" s="116">
        <f t="shared" si="25"/>
        <v>81350.197271797602</v>
      </c>
      <c r="AQ12" s="116">
        <f t="shared" si="29"/>
        <v>2.3693479992310009</v>
      </c>
      <c r="AR12" s="116">
        <f t="shared" si="18"/>
        <v>71.271685079163319</v>
      </c>
      <c r="AS12" s="116">
        <f t="shared" si="19"/>
        <v>30.54500789107</v>
      </c>
      <c r="AT12" s="116">
        <f t="shared" si="20"/>
        <v>101.81669297023332</v>
      </c>
      <c r="AU12" s="102"/>
      <c r="AV12" s="118" t="s">
        <v>65</v>
      </c>
      <c r="AW12" s="116">
        <f t="shared" si="7"/>
        <v>81350.197271797602</v>
      </c>
      <c r="AX12" s="116">
        <f t="shared" si="21"/>
        <v>65080.157817438085</v>
      </c>
      <c r="AY12" s="116">
        <f t="shared" si="22"/>
        <v>19524.047345231425</v>
      </c>
      <c r="AZ12" s="116">
        <f t="shared" si="23"/>
        <v>19.524047345231427</v>
      </c>
      <c r="BI12" s="113"/>
    </row>
    <row r="13" spans="1:61" x14ac:dyDescent="0.2">
      <c r="A13" s="118" t="s">
        <v>66</v>
      </c>
      <c r="B13" s="115">
        <f t="shared" si="0"/>
        <v>15165.787397720254</v>
      </c>
      <c r="C13" s="116">
        <f t="shared" si="0"/>
        <v>27848.252352038486</v>
      </c>
      <c r="D13" s="116">
        <f t="shared" si="26"/>
        <v>1.8362549613628818</v>
      </c>
      <c r="E13" s="116">
        <f t="shared" si="1"/>
        <v>24.665617775329995</v>
      </c>
      <c r="F13" s="116">
        <f t="shared" si="1"/>
        <v>10.570979046569999</v>
      </c>
      <c r="G13" s="116">
        <f t="shared" si="1"/>
        <v>35.236596821899994</v>
      </c>
      <c r="I13" s="118" t="s">
        <v>66</v>
      </c>
      <c r="J13" s="115">
        <f t="shared" si="2"/>
        <v>10076.898646970471</v>
      </c>
      <c r="K13" s="116">
        <f t="shared" si="2"/>
        <v>27004.532242639703</v>
      </c>
      <c r="L13" s="116">
        <f t="shared" si="27"/>
        <v>2.6798455743879463</v>
      </c>
      <c r="M13" s="116">
        <f t="shared" si="3"/>
        <v>23.92858849267575</v>
      </c>
      <c r="N13" s="116">
        <f t="shared" si="3"/>
        <v>10.255109354003892</v>
      </c>
      <c r="O13" s="116">
        <f t="shared" si="3"/>
        <v>34.183697846679642</v>
      </c>
      <c r="Q13" s="118" t="s">
        <v>66</v>
      </c>
      <c r="R13" s="115">
        <f t="shared" si="4"/>
        <v>9798.3508145379856</v>
      </c>
      <c r="S13" s="116">
        <f t="shared" si="4"/>
        <v>27464.913870859098</v>
      </c>
      <c r="T13" s="116">
        <f t="shared" si="28"/>
        <v>2.7299630446056788</v>
      </c>
      <c r="U13" s="116">
        <f t="shared" si="5"/>
        <v>23.546314372448919</v>
      </c>
      <c r="V13" s="116">
        <f t="shared" si="5"/>
        <v>10.091277588192394</v>
      </c>
      <c r="W13" s="116">
        <f t="shared" si="5"/>
        <v>33.637591960641309</v>
      </c>
      <c r="Y13" s="118" t="s">
        <v>65</v>
      </c>
      <c r="Z13" s="115">
        <f t="shared" si="8"/>
        <v>34501.097740318612</v>
      </c>
      <c r="AA13" s="116">
        <f t="shared" si="9"/>
        <v>80382.696078057925</v>
      </c>
      <c r="AB13" s="116">
        <f t="shared" si="13"/>
        <v>2.3298590868927986</v>
      </c>
      <c r="AC13" s="116">
        <f t="shared" si="10"/>
        <v>70.402849517872014</v>
      </c>
      <c r="AD13" s="116">
        <f t="shared" si="11"/>
        <v>30.172649793373722</v>
      </c>
      <c r="AE13" s="116">
        <f t="shared" si="12"/>
        <v>100.57549931124572</v>
      </c>
      <c r="AF13" s="102"/>
      <c r="AH13" s="118" t="s">
        <v>66</v>
      </c>
      <c r="AI13" s="116">
        <f t="shared" si="6"/>
        <v>82317.69846553728</v>
      </c>
      <c r="AJ13" s="116">
        <f t="shared" si="15"/>
        <v>65854.15877242983</v>
      </c>
      <c r="AK13" s="116">
        <f t="shared" si="16"/>
        <v>19756.247631728947</v>
      </c>
      <c r="AL13" s="116">
        <f t="shared" si="17"/>
        <v>19.756247631728947</v>
      </c>
      <c r="AN13" s="114">
        <f t="shared" si="14"/>
        <v>2017</v>
      </c>
      <c r="AO13" s="116">
        <f t="shared" si="24"/>
        <v>35338.245577580245</v>
      </c>
      <c r="AP13" s="116">
        <f t="shared" si="25"/>
        <v>83360.55897241924</v>
      </c>
      <c r="AQ13" s="116">
        <f t="shared" si="29"/>
        <v>2.3793479992310007</v>
      </c>
      <c r="AR13" s="116">
        <f t="shared" si="18"/>
        <v>73.031904709714638</v>
      </c>
      <c r="AS13" s="116">
        <f t="shared" si="19"/>
        <v>31.299387732734857</v>
      </c>
      <c r="AT13" s="116">
        <f t="shared" si="20"/>
        <v>104.3312924424495</v>
      </c>
      <c r="AU13" s="102"/>
      <c r="AV13" s="118" t="s">
        <v>66</v>
      </c>
      <c r="AW13" s="116">
        <f t="shared" si="7"/>
        <v>83360.55897241924</v>
      </c>
      <c r="AX13" s="116">
        <f t="shared" si="21"/>
        <v>66688.447177935392</v>
      </c>
      <c r="AY13" s="116">
        <f t="shared" si="22"/>
        <v>20006.534153380617</v>
      </c>
      <c r="AZ13" s="116">
        <f t="shared" si="23"/>
        <v>20.006534153380617</v>
      </c>
      <c r="BI13" s="113"/>
    </row>
    <row r="14" spans="1:61" x14ac:dyDescent="0.2">
      <c r="A14" s="118" t="s">
        <v>67</v>
      </c>
      <c r="B14" s="115">
        <f t="shared" si="0"/>
        <v>15161.237661500938</v>
      </c>
      <c r="C14" s="116">
        <f t="shared" si="0"/>
        <v>27915.704064640377</v>
      </c>
      <c r="D14" s="116">
        <f t="shared" si="26"/>
        <v>1.8412549613628817</v>
      </c>
      <c r="E14" s="116">
        <f t="shared" si="1"/>
        <v>24.72545232699435</v>
      </c>
      <c r="F14" s="116">
        <f t="shared" si="1"/>
        <v>10.596622425854722</v>
      </c>
      <c r="G14" s="116">
        <f t="shared" si="1"/>
        <v>35.322074752849069</v>
      </c>
      <c r="I14" s="118" t="s">
        <v>67</v>
      </c>
      <c r="J14" s="115">
        <f t="shared" si="2"/>
        <v>10073.875577376379</v>
      </c>
      <c r="K14" s="116">
        <f t="shared" si="2"/>
        <v>27046.80026085379</v>
      </c>
      <c r="L14" s="116">
        <f t="shared" si="27"/>
        <v>2.6848455743879462</v>
      </c>
      <c r="M14" s="116">
        <f t="shared" si="3"/>
        <v>23.966083665934466</v>
      </c>
      <c r="N14" s="116">
        <f t="shared" si="3"/>
        <v>10.271178713971915</v>
      </c>
      <c r="O14" s="116">
        <f t="shared" si="3"/>
        <v>34.237262379906383</v>
      </c>
      <c r="Q14" s="118" t="s">
        <v>67</v>
      </c>
      <c r="R14" s="115">
        <f t="shared" si="4"/>
        <v>10400.341057054458</v>
      </c>
      <c r="S14" s="116">
        <f t="shared" si="4"/>
        <v>29440.915153807025</v>
      </c>
      <c r="T14" s="116">
        <f t="shared" si="28"/>
        <v>2.7349630446056787</v>
      </c>
      <c r="U14" s="116">
        <f t="shared" si="5"/>
        <v>25.231752786045803</v>
      </c>
      <c r="V14" s="116">
        <f t="shared" si="5"/>
        <v>10.813608336876777</v>
      </c>
      <c r="W14" s="116">
        <f t="shared" si="5"/>
        <v>36.045361122922579</v>
      </c>
      <c r="Y14" s="118" t="s">
        <v>66</v>
      </c>
      <c r="Z14" s="115">
        <f t="shared" si="8"/>
        <v>35041.036859228712</v>
      </c>
      <c r="AA14" s="116">
        <f t="shared" si="9"/>
        <v>82317.69846553728</v>
      </c>
      <c r="AB14" s="116">
        <f t="shared" si="13"/>
        <v>2.3491798714813821</v>
      </c>
      <c r="AC14" s="116">
        <f t="shared" si="10"/>
        <v>72.140520640454668</v>
      </c>
      <c r="AD14" s="116">
        <f t="shared" si="11"/>
        <v>30.917365988766285</v>
      </c>
      <c r="AE14" s="116">
        <f t="shared" si="12"/>
        <v>103.05788662922095</v>
      </c>
      <c r="AF14" s="102"/>
      <c r="AH14" s="118" t="s">
        <v>67</v>
      </c>
      <c r="AI14" s="116">
        <f t="shared" si="6"/>
        <v>84403.419479301199</v>
      </c>
      <c r="AJ14" s="116">
        <f t="shared" si="15"/>
        <v>67522.735583440968</v>
      </c>
      <c r="AK14" s="116">
        <f t="shared" si="16"/>
        <v>20256.82067503229</v>
      </c>
      <c r="AL14" s="116">
        <f t="shared" si="17"/>
        <v>20.256820675032291</v>
      </c>
      <c r="AN14" s="114">
        <f t="shared" si="14"/>
        <v>2018</v>
      </c>
      <c r="AO14" s="116">
        <f t="shared" si="24"/>
        <v>35960.187696525049</v>
      </c>
      <c r="AP14" s="116">
        <f t="shared" si="25"/>
        <v>85522.810945053265</v>
      </c>
      <c r="AQ14" s="116">
        <f t="shared" si="29"/>
        <v>2.3893479992310005</v>
      </c>
      <c r="AR14" s="116">
        <f t="shared" si="18"/>
        <v>74.882020215977207</v>
      </c>
      <c r="AS14" s="116">
        <f t="shared" si="19"/>
        <v>32.092294378275952</v>
      </c>
      <c r="AT14" s="116">
        <f t="shared" si="20"/>
        <v>106.97431459425316</v>
      </c>
      <c r="AU14" s="102"/>
      <c r="AV14" s="118" t="s">
        <v>67</v>
      </c>
      <c r="AW14" s="116">
        <f t="shared" si="7"/>
        <v>85522.810945053265</v>
      </c>
      <c r="AX14" s="116">
        <f t="shared" si="21"/>
        <v>68418.248756042609</v>
      </c>
      <c r="AY14" s="116">
        <f t="shared" si="22"/>
        <v>20525.474626812782</v>
      </c>
      <c r="AZ14" s="116">
        <f t="shared" si="23"/>
        <v>20.52547462681278</v>
      </c>
      <c r="BI14" s="113"/>
    </row>
    <row r="15" spans="1:61" x14ac:dyDescent="0.2">
      <c r="A15" s="118" t="s">
        <v>68</v>
      </c>
      <c r="B15" s="115">
        <f t="shared" si="0"/>
        <v>15156.689290202488</v>
      </c>
      <c r="C15" s="116">
        <f t="shared" si="0"/>
        <v>27983.112799871993</v>
      </c>
      <c r="D15" s="116">
        <f t="shared" si="26"/>
        <v>1.8462549613628816</v>
      </c>
      <c r="E15" s="116">
        <f t="shared" si="1"/>
        <v>24.785248758022107</v>
      </c>
      <c r="F15" s="116">
        <f t="shared" si="1"/>
        <v>10.622249467723762</v>
      </c>
      <c r="G15" s="116">
        <f t="shared" si="1"/>
        <v>35.407498225745869</v>
      </c>
      <c r="I15" s="118" t="s">
        <v>68</v>
      </c>
      <c r="J15" s="115">
        <f t="shared" si="2"/>
        <v>10070.853414703166</v>
      </c>
      <c r="K15" s="116">
        <f t="shared" si="2"/>
        <v>27089.040487849048</v>
      </c>
      <c r="L15" s="116">
        <f t="shared" si="27"/>
        <v>2.6898455743879461</v>
      </c>
      <c r="M15" s="116">
        <f t="shared" si="3"/>
        <v>24.003554188516262</v>
      </c>
      <c r="N15" s="116">
        <f t="shared" si="3"/>
        <v>10.287237509364113</v>
      </c>
      <c r="O15" s="116">
        <f t="shared" si="3"/>
        <v>34.290791697880373</v>
      </c>
      <c r="Q15" s="118" t="s">
        <v>68</v>
      </c>
      <c r="R15" s="115">
        <f t="shared" si="4"/>
        <v>11057.378392212666</v>
      </c>
      <c r="S15" s="116">
        <f t="shared" si="4"/>
        <v>31570.049123084311</v>
      </c>
      <c r="T15" s="116">
        <f t="shared" si="28"/>
        <v>2.7399630446056786</v>
      </c>
      <c r="U15" s="116">
        <f t="shared" si="5"/>
        <v>27.051948706441429</v>
      </c>
      <c r="V15" s="116">
        <f t="shared" si="5"/>
        <v>11.593692302760614</v>
      </c>
      <c r="W15" s="116">
        <f t="shared" si="5"/>
        <v>38.645641009202045</v>
      </c>
      <c r="Y15" s="118" t="s">
        <v>67</v>
      </c>
      <c r="Z15" s="115">
        <f t="shared" si="8"/>
        <v>35635.454295931777</v>
      </c>
      <c r="AA15" s="116">
        <f t="shared" si="9"/>
        <v>84403.419479301199</v>
      </c>
      <c r="AB15" s="116">
        <f t="shared" si="13"/>
        <v>2.3685237398232601</v>
      </c>
      <c r="AC15" s="116">
        <f t="shared" si="10"/>
        <v>73.923288778974609</v>
      </c>
      <c r="AD15" s="116">
        <f t="shared" si="11"/>
        <v>31.681409476703415</v>
      </c>
      <c r="AE15" s="116">
        <f t="shared" si="12"/>
        <v>105.60469825567802</v>
      </c>
      <c r="AF15" s="102"/>
      <c r="AH15" s="118" t="s">
        <v>68</v>
      </c>
      <c r="AI15" s="116">
        <f t="shared" si="6"/>
        <v>86642.202410805345</v>
      </c>
      <c r="AJ15" s="116">
        <f t="shared" si="15"/>
        <v>69313.761928644279</v>
      </c>
      <c r="AK15" s="116">
        <f t="shared" si="16"/>
        <v>20794.128578593281</v>
      </c>
      <c r="AL15" s="116">
        <f t="shared" si="17"/>
        <v>20.794128578593281</v>
      </c>
      <c r="AN15" s="114">
        <f t="shared" si="14"/>
        <v>2019</v>
      </c>
      <c r="AO15" s="116">
        <f t="shared" si="24"/>
        <v>36687.583649866232</v>
      </c>
      <c r="AP15" s="116">
        <f t="shared" si="25"/>
        <v>88080.564085460763</v>
      </c>
      <c r="AQ15" s="116">
        <f t="shared" si="29"/>
        <v>2.3993479992310003</v>
      </c>
      <c r="AR15" s="116">
        <f t="shared" si="18"/>
        <v>76.974846279709865</v>
      </c>
      <c r="AS15" s="116">
        <f t="shared" si="19"/>
        <v>32.989219834161375</v>
      </c>
      <c r="AT15" s="116">
        <f t="shared" si="20"/>
        <v>109.96406611387124</v>
      </c>
      <c r="AU15" s="102"/>
      <c r="AV15" s="118" t="s">
        <v>68</v>
      </c>
      <c r="AW15" s="116">
        <f t="shared" si="7"/>
        <v>88080.564085460763</v>
      </c>
      <c r="AX15" s="116">
        <f t="shared" si="21"/>
        <v>70464.451268368619</v>
      </c>
      <c r="AY15" s="116">
        <f t="shared" si="22"/>
        <v>21139.335380510583</v>
      </c>
      <c r="AZ15" s="116">
        <f t="shared" si="23"/>
        <v>21.139335380510584</v>
      </c>
      <c r="BI15" s="113"/>
    </row>
    <row r="16" spans="1:61" x14ac:dyDescent="0.2">
      <c r="A16" s="118" t="s">
        <v>69</v>
      </c>
      <c r="B16" s="115">
        <f t="shared" si="0"/>
        <v>15152.142283415429</v>
      </c>
      <c r="C16" s="116">
        <f t="shared" si="0"/>
        <v>28050.47857744911</v>
      </c>
      <c r="D16" s="116">
        <f t="shared" si="26"/>
        <v>1.8512549613628815</v>
      </c>
      <c r="E16" s="116">
        <f t="shared" si="1"/>
        <v>24.845007085900534</v>
      </c>
      <c r="F16" s="116">
        <f t="shared" si="1"/>
        <v>10.647860179671659</v>
      </c>
      <c r="G16" s="116">
        <f t="shared" si="1"/>
        <v>35.492867265572194</v>
      </c>
      <c r="I16" s="118" t="s">
        <v>69</v>
      </c>
      <c r="J16" s="115">
        <f t="shared" si="2"/>
        <v>10067.832158678755</v>
      </c>
      <c r="K16" s="116">
        <f t="shared" si="2"/>
        <v>27131.25293649609</v>
      </c>
      <c r="L16" s="116">
        <f t="shared" si="27"/>
        <v>2.694845574387946</v>
      </c>
      <c r="M16" s="116">
        <f t="shared" si="3"/>
        <v>24.041000071836983</v>
      </c>
      <c r="N16" s="116">
        <f t="shared" si="3"/>
        <v>10.303285745072994</v>
      </c>
      <c r="O16" s="116">
        <f t="shared" si="3"/>
        <v>34.344285816909981</v>
      </c>
      <c r="Q16" s="118" t="s">
        <v>69</v>
      </c>
      <c r="R16" s="115">
        <f t="shared" si="4"/>
        <v>11870.271760519958</v>
      </c>
      <c r="S16" s="116">
        <f t="shared" si="4"/>
        <v>34337.194246170977</v>
      </c>
      <c r="T16" s="116">
        <f t="shared" si="28"/>
        <v>2.7449630446056785</v>
      </c>
      <c r="U16" s="116">
        <f t="shared" si="5"/>
        <v>29.222933748702431</v>
      </c>
      <c r="V16" s="116">
        <f t="shared" si="5"/>
        <v>12.524114463729617</v>
      </c>
      <c r="W16" s="116">
        <f t="shared" si="5"/>
        <v>41.747048212432048</v>
      </c>
      <c r="Y16" s="118" t="s">
        <v>68</v>
      </c>
      <c r="Z16" s="115">
        <f t="shared" si="8"/>
        <v>36284.92109711832</v>
      </c>
      <c r="AA16" s="116">
        <f t="shared" si="9"/>
        <v>86642.202410805345</v>
      </c>
      <c r="AB16" s="116">
        <f t="shared" si="13"/>
        <v>2.3878294286186641</v>
      </c>
      <c r="AC16" s="116">
        <f t="shared" si="10"/>
        <v>75.840751652979804</v>
      </c>
      <c r="AD16" s="116">
        <f t="shared" si="11"/>
        <v>32.503179279848489</v>
      </c>
      <c r="AE16" s="116">
        <f t="shared" si="12"/>
        <v>108.34393093282829</v>
      </c>
      <c r="AF16" s="102"/>
      <c r="AH16" s="118" t="s">
        <v>69</v>
      </c>
      <c r="AI16" s="116">
        <f t="shared" si="6"/>
        <v>89518.925760116166</v>
      </c>
      <c r="AJ16" s="116">
        <f t="shared" si="15"/>
        <v>71615.14060809293</v>
      </c>
      <c r="AK16" s="116">
        <f t="shared" si="16"/>
        <v>21484.542182427878</v>
      </c>
      <c r="AL16" s="116">
        <f t="shared" si="17"/>
        <v>21.484542182427877</v>
      </c>
      <c r="AN16" s="114">
        <f t="shared" si="14"/>
        <v>2020</v>
      </c>
      <c r="AO16" s="116">
        <f t="shared" si="24"/>
        <v>37521.576507449143</v>
      </c>
      <c r="AP16" s="116">
        <f t="shared" si="25"/>
        <v>91038.214452141052</v>
      </c>
      <c r="AQ16" s="116">
        <f t="shared" si="29"/>
        <v>2.4093479992310001</v>
      </c>
      <c r="AR16" s="116">
        <f t="shared" si="18"/>
        <v>79.420347912693856</v>
      </c>
      <c r="AS16" s="116">
        <f t="shared" si="19"/>
        <v>34.037291962583097</v>
      </c>
      <c r="AT16" s="116">
        <f t="shared" si="20"/>
        <v>113.45763987527695</v>
      </c>
      <c r="AU16" s="102"/>
      <c r="AV16" s="118" t="s">
        <v>69</v>
      </c>
      <c r="AW16" s="116">
        <f t="shared" si="7"/>
        <v>91038.214452141052</v>
      </c>
      <c r="AX16" s="116">
        <f t="shared" si="21"/>
        <v>72830.571561712844</v>
      </c>
      <c r="AY16" s="116">
        <f t="shared" si="22"/>
        <v>21849.171468513854</v>
      </c>
      <c r="AZ16" s="116">
        <f t="shared" si="23"/>
        <v>21.849171468513855</v>
      </c>
      <c r="BI16" s="113"/>
    </row>
    <row r="17" spans="1:61" x14ac:dyDescent="0.2">
      <c r="A17" s="118" t="s">
        <v>70</v>
      </c>
      <c r="B17" s="115">
        <f t="shared" si="0"/>
        <v>15147.596640730404</v>
      </c>
      <c r="C17" s="116">
        <f t="shared" si="0"/>
        <v>28117.801417079529</v>
      </c>
      <c r="D17" s="116">
        <f t="shared" si="26"/>
        <v>1.8562549613628814</v>
      </c>
      <c r="E17" s="116">
        <f t="shared" si="1"/>
        <v>24.904727328109843</v>
      </c>
      <c r="F17" s="116">
        <f t="shared" si="1"/>
        <v>10.673454569189934</v>
      </c>
      <c r="G17" s="116">
        <f t="shared" si="1"/>
        <v>35.578181897299778</v>
      </c>
      <c r="I17" s="118" t="s">
        <v>70</v>
      </c>
      <c r="J17" s="115">
        <f t="shared" si="2"/>
        <v>10064.811809031153</v>
      </c>
      <c r="K17" s="116">
        <f t="shared" si="2"/>
        <v>27173.437619660297</v>
      </c>
      <c r="L17" s="116">
        <f t="shared" si="27"/>
        <v>2.6998455743879459</v>
      </c>
      <c r="M17" s="116">
        <f t="shared" si="3"/>
        <v>24.07842132730784</v>
      </c>
      <c r="N17" s="116">
        <f t="shared" si="3"/>
        <v>10.319323425989074</v>
      </c>
      <c r="O17" s="116">
        <f t="shared" si="3"/>
        <v>34.397744753296912</v>
      </c>
      <c r="Q17" s="118" t="s">
        <v>70</v>
      </c>
      <c r="R17" s="115">
        <f t="shared" si="4"/>
        <v>12740.498362522589</v>
      </c>
      <c r="S17" s="116">
        <f t="shared" si="4"/>
        <v>37266.264107426112</v>
      </c>
      <c r="T17" s="116">
        <f t="shared" si="28"/>
        <v>2.7499630446056784</v>
      </c>
      <c r="U17" s="116">
        <f t="shared" si="5"/>
        <v>31.748606263530107</v>
      </c>
      <c r="V17" s="116">
        <f t="shared" si="5"/>
        <v>13.606545541512906</v>
      </c>
      <c r="W17" s="116">
        <f t="shared" si="5"/>
        <v>45.355151805043015</v>
      </c>
      <c r="Y17" s="118" t="s">
        <v>69</v>
      </c>
      <c r="Z17" s="115">
        <f t="shared" si="8"/>
        <v>37090.246202614144</v>
      </c>
      <c r="AA17" s="116">
        <f t="shared" si="9"/>
        <v>89518.925760116166</v>
      </c>
      <c r="AB17" s="116">
        <f t="shared" si="13"/>
        <v>2.4135435842377024</v>
      </c>
      <c r="AC17" s="116">
        <f t="shared" si="10"/>
        <v>78.108940906439955</v>
      </c>
      <c r="AD17" s="116">
        <f t="shared" si="11"/>
        <v>33.475260388474268</v>
      </c>
      <c r="AE17" s="116">
        <f t="shared" si="12"/>
        <v>111.58420129491421</v>
      </c>
      <c r="AF17" s="102"/>
      <c r="AH17" s="118" t="s">
        <v>70</v>
      </c>
      <c r="AI17" s="116">
        <f t="shared" si="6"/>
        <v>92557.503144165938</v>
      </c>
      <c r="AJ17" s="116">
        <f t="shared" si="15"/>
        <v>74046.002515332759</v>
      </c>
      <c r="AK17" s="116">
        <f t="shared" si="16"/>
        <v>22213.800754599826</v>
      </c>
      <c r="AL17" s="116">
        <f t="shared" si="17"/>
        <v>22.213800754599827</v>
      </c>
      <c r="AN17" s="114">
        <f t="shared" si="14"/>
        <v>2021</v>
      </c>
      <c r="AO17" s="116">
        <f t="shared" si="24"/>
        <v>38413.588001504177</v>
      </c>
      <c r="AP17" s="116">
        <f t="shared" si="25"/>
        <v>94159.98478097067</v>
      </c>
      <c r="AQ17" s="116">
        <f t="shared" si="29"/>
        <v>2.4193479992309999</v>
      </c>
      <c r="AR17" s="116">
        <f t="shared" si="18"/>
        <v>82.115931874839234</v>
      </c>
      <c r="AS17" s="116">
        <f t="shared" si="19"/>
        <v>35.192542232073961</v>
      </c>
      <c r="AT17" s="116">
        <f t="shared" si="20"/>
        <v>117.3084741069132</v>
      </c>
      <c r="AU17" s="102"/>
      <c r="AV17" s="118" t="s">
        <v>70</v>
      </c>
      <c r="AW17" s="116">
        <f t="shared" si="7"/>
        <v>94159.98478097067</v>
      </c>
      <c r="AX17" s="116">
        <f t="shared" si="21"/>
        <v>75327.987824776545</v>
      </c>
      <c r="AY17" s="116">
        <f t="shared" si="22"/>
        <v>22598.396347432961</v>
      </c>
      <c r="AZ17" s="116">
        <f t="shared" si="23"/>
        <v>22.59839634743296</v>
      </c>
      <c r="BI17" s="113"/>
    </row>
    <row r="18" spans="1:61" x14ac:dyDescent="0.2">
      <c r="A18" s="118" t="s">
        <v>71</v>
      </c>
      <c r="B18" s="115">
        <f t="shared" si="0"/>
        <v>15143.052361738186</v>
      </c>
      <c r="C18" s="116">
        <f t="shared" si="0"/>
        <v>28185.081338463093</v>
      </c>
      <c r="D18" s="116">
        <f t="shared" si="26"/>
        <v>1.8612549613628813</v>
      </c>
      <c r="E18" s="116">
        <f t="shared" si="1"/>
        <v>24.964409502123189</v>
      </c>
      <c r="F18" s="116">
        <f t="shared" si="1"/>
        <v>10.699032643767081</v>
      </c>
      <c r="G18" s="116">
        <f t="shared" si="1"/>
        <v>35.663442145890272</v>
      </c>
      <c r="I18" s="118" t="s">
        <v>71</v>
      </c>
      <c r="J18" s="115">
        <f t="shared" si="2"/>
        <v>10061.792365488442</v>
      </c>
      <c r="K18" s="116">
        <f t="shared" si="2"/>
        <v>27215.59455020184</v>
      </c>
      <c r="L18" s="116">
        <f t="shared" si="27"/>
        <v>2.7048455743879458</v>
      </c>
      <c r="M18" s="116">
        <f t="shared" si="3"/>
        <v>24.115817966335403</v>
      </c>
      <c r="N18" s="116">
        <f t="shared" si="3"/>
        <v>10.33535055700089</v>
      </c>
      <c r="O18" s="116">
        <f t="shared" si="3"/>
        <v>34.451168523336293</v>
      </c>
      <c r="Q18" s="118" t="s">
        <v>71</v>
      </c>
      <c r="R18" s="115">
        <f t="shared" si="4"/>
        <v>13669.424463497582</v>
      </c>
      <c r="S18" s="116">
        <f t="shared" si="4"/>
        <v>40361.790529110476</v>
      </c>
      <c r="T18" s="116">
        <f t="shared" si="28"/>
        <v>2.7549630446056783</v>
      </c>
      <c r="U18" s="116">
        <f t="shared" si="5"/>
        <v>34.4198813622721</v>
      </c>
      <c r="V18" s="116">
        <f t="shared" si="5"/>
        <v>14.751377726688045</v>
      </c>
      <c r="W18" s="116">
        <f t="shared" si="5"/>
        <v>49.171259088960149</v>
      </c>
      <c r="Y18" s="118" t="s">
        <v>70</v>
      </c>
      <c r="Z18" s="115">
        <f t="shared" si="8"/>
        <v>37952.906812284142</v>
      </c>
      <c r="AA18" s="116">
        <f t="shared" si="9"/>
        <v>92557.503144165938</v>
      </c>
      <c r="AB18" s="116">
        <f t="shared" si="13"/>
        <v>2.4387460913588845</v>
      </c>
      <c r="AC18" s="116">
        <f t="shared" si="10"/>
        <v>80.731754918947786</v>
      </c>
      <c r="AD18" s="116">
        <f t="shared" si="11"/>
        <v>34.599323536691912</v>
      </c>
      <c r="AE18" s="116">
        <f t="shared" si="12"/>
        <v>115.3310784556397</v>
      </c>
      <c r="AF18" s="102"/>
      <c r="AH18" s="118" t="s">
        <v>71</v>
      </c>
      <c r="AI18" s="116">
        <f t="shared" si="6"/>
        <v>95762.466417775402</v>
      </c>
      <c r="AJ18" s="116">
        <f t="shared" si="15"/>
        <v>76609.97313422033</v>
      </c>
      <c r="AK18" s="116">
        <f t="shared" si="16"/>
        <v>22982.9919402661</v>
      </c>
      <c r="AL18" s="116">
        <f t="shared" si="17"/>
        <v>22.9829919402661</v>
      </c>
      <c r="AN18" s="114">
        <f t="shared" si="14"/>
        <v>2022</v>
      </c>
      <c r="AO18" s="116">
        <f t="shared" si="24"/>
        <v>39365.04222207432</v>
      </c>
      <c r="AP18" s="116">
        <f t="shared" si="25"/>
        <v>97450.576283832605</v>
      </c>
      <c r="AQ18" s="116">
        <f t="shared" si="29"/>
        <v>2.4293479992309996</v>
      </c>
      <c r="AR18" s="116">
        <f t="shared" si="18"/>
        <v>84.959140229501571</v>
      </c>
      <c r="AS18" s="116">
        <f t="shared" si="19"/>
        <v>36.411060098357822</v>
      </c>
      <c r="AT18" s="116">
        <f t="shared" si="20"/>
        <v>121.37020032785939</v>
      </c>
      <c r="AU18" s="102"/>
      <c r="AV18" s="118" t="s">
        <v>71</v>
      </c>
      <c r="AW18" s="116">
        <f t="shared" si="7"/>
        <v>97450.576283832605</v>
      </c>
      <c r="AX18" s="116">
        <f t="shared" si="21"/>
        <v>77960.461027066092</v>
      </c>
      <c r="AY18" s="116">
        <f t="shared" si="22"/>
        <v>23388.138308119826</v>
      </c>
      <c r="AZ18" s="116">
        <f t="shared" si="23"/>
        <v>23.388138308119824</v>
      </c>
      <c r="BI18" s="113"/>
    </row>
    <row r="19" spans="1:61" x14ac:dyDescent="0.2">
      <c r="A19" s="118" t="s">
        <v>72</v>
      </c>
      <c r="B19" s="115">
        <f t="shared" si="0"/>
        <v>15138.509446029664</v>
      </c>
      <c r="C19" s="116">
        <f t="shared" si="0"/>
        <v>28252.318361291698</v>
      </c>
      <c r="D19" s="116">
        <f t="shared" si="26"/>
        <v>1.8662549613628812</v>
      </c>
      <c r="E19" s="116">
        <f t="shared" si="1"/>
        <v>25.024053625406676</v>
      </c>
      <c r="F19" s="116">
        <f t="shared" si="1"/>
        <v>10.724594410888576</v>
      </c>
      <c r="G19" s="116">
        <f t="shared" si="1"/>
        <v>35.748648036295251</v>
      </c>
      <c r="I19" s="118" t="s">
        <v>72</v>
      </c>
      <c r="J19" s="115">
        <f t="shared" si="2"/>
        <v>10058.773827778798</v>
      </c>
      <c r="K19" s="116">
        <f t="shared" si="2"/>
        <v>27257.723740975671</v>
      </c>
      <c r="L19" s="116">
        <f t="shared" si="27"/>
        <v>2.7098455743879457</v>
      </c>
      <c r="M19" s="116">
        <f t="shared" si="3"/>
        <v>24.153190000321629</v>
      </c>
      <c r="N19" s="116">
        <f t="shared" si="3"/>
        <v>10.351367142994986</v>
      </c>
      <c r="O19" s="116">
        <f t="shared" si="3"/>
        <v>34.504557143316617</v>
      </c>
      <c r="Q19" s="118" t="s">
        <v>72</v>
      </c>
      <c r="R19" s="115">
        <f t="shared" si="4"/>
        <v>14658.531979615964</v>
      </c>
      <c r="S19" s="116">
        <f t="shared" si="4"/>
        <v>43628.644047622445</v>
      </c>
      <c r="T19" s="116">
        <f t="shared" si="28"/>
        <v>2.7599630446056782</v>
      </c>
      <c r="U19" s="116">
        <f t="shared" si="5"/>
        <v>37.240928002544159</v>
      </c>
      <c r="V19" s="116">
        <f t="shared" si="5"/>
        <v>15.96039771537607</v>
      </c>
      <c r="W19" s="116">
        <f t="shared" si="5"/>
        <v>53.201325717920227</v>
      </c>
      <c r="Y19" s="118" t="s">
        <v>71</v>
      </c>
      <c r="Z19" s="115">
        <f t="shared" si="8"/>
        <v>38874.269190724212</v>
      </c>
      <c r="AA19" s="116">
        <f t="shared" si="9"/>
        <v>95762.466417775402</v>
      </c>
      <c r="AB19" s="116">
        <f t="shared" si="13"/>
        <v>2.463389496737479</v>
      </c>
      <c r="AC19" s="116">
        <f t="shared" si="10"/>
        <v>83.500108830730696</v>
      </c>
      <c r="AD19" s="116">
        <f t="shared" si="11"/>
        <v>35.785760927456018</v>
      </c>
      <c r="AE19" s="116">
        <f t="shared" si="12"/>
        <v>119.28586975818671</v>
      </c>
      <c r="AF19" s="102"/>
      <c r="AH19" s="118" t="s">
        <v>72</v>
      </c>
      <c r="AI19" s="116">
        <f t="shared" si="6"/>
        <v>99138.686149889807</v>
      </c>
      <c r="AJ19" s="116">
        <f t="shared" si="15"/>
        <v>79310.948919911854</v>
      </c>
      <c r="AK19" s="116">
        <f t="shared" si="16"/>
        <v>23793.284675973555</v>
      </c>
      <c r="AL19" s="116">
        <f t="shared" si="17"/>
        <v>23.793284675973556</v>
      </c>
      <c r="AN19" s="114">
        <f t="shared" si="14"/>
        <v>2023</v>
      </c>
      <c r="AO19" s="116">
        <f t="shared" si="24"/>
        <v>40377.596667994811</v>
      </c>
      <c r="AP19" s="116">
        <f t="shared" si="25"/>
        <v>100915.34798307862</v>
      </c>
      <c r="AQ19" s="116">
        <f t="shared" si="29"/>
        <v>2.4393479992309994</v>
      </c>
      <c r="AR19" s="116">
        <f t="shared" si="18"/>
        <v>87.954433632953382</v>
      </c>
      <c r="AS19" s="116">
        <f t="shared" si="19"/>
        <v>37.694757271265743</v>
      </c>
      <c r="AT19" s="116">
        <f t="shared" si="20"/>
        <v>125.64919090421913</v>
      </c>
      <c r="AU19" s="102"/>
      <c r="AV19" s="118" t="s">
        <v>72</v>
      </c>
      <c r="AW19" s="116">
        <f t="shared" si="7"/>
        <v>100915.34798307862</v>
      </c>
      <c r="AX19" s="116">
        <f t="shared" si="21"/>
        <v>80732.278386462902</v>
      </c>
      <c r="AY19" s="116">
        <f t="shared" si="22"/>
        <v>24219.683515938868</v>
      </c>
      <c r="AZ19" s="116">
        <f t="shared" si="23"/>
        <v>24.219683515938868</v>
      </c>
      <c r="BI19" s="113"/>
    </row>
    <row r="20" spans="1:61" x14ac:dyDescent="0.2">
      <c r="A20" s="118" t="s">
        <v>78</v>
      </c>
      <c r="B20" s="115">
        <f t="shared" si="0"/>
        <v>15133.967893195855</v>
      </c>
      <c r="C20" s="116">
        <f t="shared" si="0"/>
        <v>28319.512505249291</v>
      </c>
      <c r="D20" s="116">
        <f t="shared" si="26"/>
        <v>1.8712549613628811</v>
      </c>
      <c r="E20" s="116">
        <f t="shared" si="1"/>
        <v>25.08365971541933</v>
      </c>
      <c r="F20" s="116">
        <f t="shared" si="1"/>
        <v>10.750139878036858</v>
      </c>
      <c r="G20" s="116">
        <f t="shared" si="1"/>
        <v>35.833799593456185</v>
      </c>
      <c r="I20" s="118" t="s">
        <v>78</v>
      </c>
      <c r="J20" s="115">
        <f t="shared" si="2"/>
        <v>10055.756195630463</v>
      </c>
      <c r="K20" s="116">
        <f t="shared" si="2"/>
        <v>27299.825204831533</v>
      </c>
      <c r="L20" s="116">
        <f t="shared" si="27"/>
        <v>2.7148455743879456</v>
      </c>
      <c r="M20" s="116">
        <f t="shared" si="3"/>
        <v>24.190537440663846</v>
      </c>
      <c r="N20" s="116">
        <f t="shared" si="3"/>
        <v>10.367373188855934</v>
      </c>
      <c r="O20" s="116">
        <f t="shared" si="3"/>
        <v>34.557910629519782</v>
      </c>
      <c r="Q20" s="118" t="s">
        <v>78</v>
      </c>
      <c r="R20" s="115">
        <f t="shared" si="4"/>
        <v>15709.65399373887</v>
      </c>
      <c r="S20" s="116">
        <f t="shared" si="4"/>
        <v>47072.672106186612</v>
      </c>
      <c r="T20" s="116">
        <f t="shared" si="28"/>
        <v>2.7649630446056781</v>
      </c>
      <c r="U20" s="116">
        <f t="shared" si="5"/>
        <v>40.21649848155112</v>
      </c>
      <c r="V20" s="116">
        <f t="shared" si="5"/>
        <v>17.235642206379055</v>
      </c>
      <c r="W20" s="116">
        <f t="shared" si="5"/>
        <v>57.452140687930175</v>
      </c>
      <c r="Y20" s="118" t="s">
        <v>72</v>
      </c>
      <c r="Z20" s="115">
        <f t="shared" si="8"/>
        <v>39855.815253424429</v>
      </c>
      <c r="AA20" s="116">
        <f t="shared" si="9"/>
        <v>99138.686149889807</v>
      </c>
      <c r="AB20" s="116">
        <f t="shared" si="13"/>
        <v>2.4874334026167428</v>
      </c>
      <c r="AC20" s="116">
        <f t="shared" si="10"/>
        <v>86.418171628272461</v>
      </c>
      <c r="AD20" s="116">
        <f t="shared" si="11"/>
        <v>37.036359269259634</v>
      </c>
      <c r="AE20" s="116">
        <f t="shared" si="12"/>
        <v>123.45453089753209</v>
      </c>
      <c r="AF20" s="102"/>
      <c r="AH20" s="118" t="s">
        <v>78</v>
      </c>
      <c r="AI20" s="116">
        <f t="shared" si="6"/>
        <v>102692.00981626744</v>
      </c>
      <c r="AJ20" s="116">
        <f>0.8*AI20</f>
        <v>82153.607853013964</v>
      </c>
      <c r="AK20" s="116">
        <f>AJ20*0.3</f>
        <v>24646.082355904189</v>
      </c>
      <c r="AL20" s="116">
        <f>AK20/1000</f>
        <v>24.646082355904188</v>
      </c>
      <c r="AN20" s="114">
        <f t="shared" si="14"/>
        <v>2024</v>
      </c>
      <c r="AO20" s="116">
        <f t="shared" si="24"/>
        <v>41452.710063816361</v>
      </c>
      <c r="AP20" s="116">
        <f t="shared" si="25"/>
        <v>104559.15398767893</v>
      </c>
      <c r="AQ20" s="116">
        <f t="shared" si="29"/>
        <v>2.4493479992309992</v>
      </c>
      <c r="AR20" s="116">
        <f>$AC$5*AT20</f>
        <v>91.106340535251604</v>
      </c>
      <c r="AS20" s="116">
        <f>AT20-AR20</f>
        <v>39.04557451510783</v>
      </c>
      <c r="AT20" s="116">
        <f t="shared" si="20"/>
        <v>130.15191505035943</v>
      </c>
      <c r="AU20" s="102"/>
      <c r="AV20" s="118" t="s">
        <v>78</v>
      </c>
      <c r="AW20" s="116">
        <f t="shared" si="7"/>
        <v>104559.15398767893</v>
      </c>
      <c r="AX20" s="116">
        <f>0.8*AW20</f>
        <v>83647.323190143157</v>
      </c>
      <c r="AY20" s="116">
        <f>AX20*0.3</f>
        <v>25094.196957042946</v>
      </c>
      <c r="AZ20" s="116">
        <f>AY20/1000</f>
        <v>25.094196957042946</v>
      </c>
      <c r="BI20" s="113"/>
    </row>
    <row r="21" spans="1:61" x14ac:dyDescent="0.2">
      <c r="A21" s="118" t="s">
        <v>79</v>
      </c>
      <c r="B21" s="115">
        <f t="shared" si="0"/>
        <v>15129.427702827898</v>
      </c>
      <c r="C21" s="116">
        <f t="shared" si="0"/>
        <v>28386.663790011855</v>
      </c>
      <c r="D21" s="116">
        <f t="shared" si="26"/>
        <v>1.8762549613628809</v>
      </c>
      <c r="E21" s="116">
        <f t="shared" si="1"/>
        <v>25.143227789613146</v>
      </c>
      <c r="F21" s="116">
        <f t="shared" si="1"/>
        <v>10.775669052691352</v>
      </c>
      <c r="G21" s="116">
        <f t="shared" si="1"/>
        <v>35.918896842304498</v>
      </c>
      <c r="I21" s="118" t="s">
        <v>79</v>
      </c>
      <c r="J21" s="115">
        <f t="shared" si="2"/>
        <v>10052.739468771775</v>
      </c>
      <c r="K21" s="116">
        <f t="shared" si="2"/>
        <v>27341.898954613942</v>
      </c>
      <c r="L21" s="116">
        <f t="shared" si="27"/>
        <v>2.7198455743879455</v>
      </c>
      <c r="M21" s="116">
        <f t="shared" si="3"/>
        <v>24.227860298754756</v>
      </c>
      <c r="N21" s="116">
        <f t="shared" si="3"/>
        <v>10.383368699466327</v>
      </c>
      <c r="O21" s="116">
        <f t="shared" si="3"/>
        <v>34.611228998221087</v>
      </c>
      <c r="Q21" s="118" t="s">
        <v>79</v>
      </c>
      <c r="R21" s="115">
        <f t="shared" si="4"/>
        <v>16823.874873467859</v>
      </c>
      <c r="S21" s="116">
        <f t="shared" si="4"/>
        <v>50697.735414464631</v>
      </c>
      <c r="T21" s="116">
        <f t="shared" si="28"/>
        <v>2.769963044605678</v>
      </c>
      <c r="U21" s="116">
        <f t="shared" si="5"/>
        <v>43.350897344500986</v>
      </c>
      <c r="V21" s="116">
        <f t="shared" si="5"/>
        <v>18.578956004786143</v>
      </c>
      <c r="W21" s="116">
        <f t="shared" si="5"/>
        <v>61.929853349287129</v>
      </c>
      <c r="Y21" s="118" t="s">
        <v>78</v>
      </c>
      <c r="Z21" s="115">
        <f t="shared" si="8"/>
        <v>40899.378082565192</v>
      </c>
      <c r="AA21" s="116">
        <f t="shared" si="9"/>
        <v>102692.00981626744</v>
      </c>
      <c r="AB21" s="116">
        <f t="shared" si="13"/>
        <v>2.5108452653964326</v>
      </c>
      <c r="AC21" s="116">
        <f t="shared" si="10"/>
        <v>89.490695637634289</v>
      </c>
      <c r="AD21" s="116">
        <f t="shared" si="11"/>
        <v>38.353155273271852</v>
      </c>
      <c r="AE21" s="116">
        <f t="shared" si="12"/>
        <v>127.84385091090613</v>
      </c>
      <c r="AH21" s="118" t="s">
        <v>79</v>
      </c>
      <c r="AI21" s="116">
        <f t="shared" si="6"/>
        <v>106426.29815909042</v>
      </c>
      <c r="AJ21" s="116">
        <f>0.8*AI21</f>
        <v>85141.038527272351</v>
      </c>
      <c r="AK21" s="116">
        <f>AJ21*0.3</f>
        <v>25542.311558181704</v>
      </c>
      <c r="AL21" s="116">
        <f>AK21/1000</f>
        <v>25.542311558181705</v>
      </c>
      <c r="AN21" s="114">
        <f t="shared" si="14"/>
        <v>2025</v>
      </c>
      <c r="AO21" s="116">
        <f>AVERAGE(Z22:Z22)</f>
        <v>42006.04204506753</v>
      </c>
      <c r="AP21" s="116">
        <f>AVERAGE(AA22:AA22)</f>
        <v>106426.29815909042</v>
      </c>
      <c r="AQ21" s="116">
        <f t="shared" si="29"/>
        <v>2.459347999230999</v>
      </c>
      <c r="AR21" s="116">
        <f>$AC$5*AT21</f>
        <v>93.54986758407243</v>
      </c>
      <c r="AS21" s="116">
        <f>AT21-AR21</f>
        <v>40.092800393173903</v>
      </c>
      <c r="AT21" s="116">
        <f t="shared" si="20"/>
        <v>133.64266797724633</v>
      </c>
      <c r="AV21" s="118" t="s">
        <v>79</v>
      </c>
      <c r="AW21" s="116">
        <f t="shared" si="7"/>
        <v>106426.29815909042</v>
      </c>
      <c r="AX21" s="116">
        <f>0.8*AW21</f>
        <v>85141.038527272351</v>
      </c>
      <c r="AY21" s="116">
        <f>AX21*0.3</f>
        <v>25542.311558181704</v>
      </c>
      <c r="AZ21" s="116">
        <f>AY21/1000</f>
        <v>25.542311558181705</v>
      </c>
      <c r="BI21" s="113"/>
    </row>
    <row r="22" spans="1:61" x14ac:dyDescent="0.2">
      <c r="B22" s="119"/>
      <c r="I22" s="119"/>
      <c r="Y22" s="118" t="s">
        <v>79</v>
      </c>
      <c r="Z22" s="115">
        <f t="shared" si="8"/>
        <v>42006.04204506753</v>
      </c>
      <c r="AA22" s="116">
        <f t="shared" si="9"/>
        <v>106426.29815909042</v>
      </c>
      <c r="AB22" s="116">
        <f t="shared" si="13"/>
        <v>2.5335950015216278</v>
      </c>
      <c r="AC22" s="116">
        <f t="shared" si="10"/>
        <v>92.721985432868891</v>
      </c>
      <c r="AD22" s="116">
        <f t="shared" si="11"/>
        <v>39.737993756943823</v>
      </c>
      <c r="AE22" s="116">
        <f t="shared" si="12"/>
        <v>132.45997918981271</v>
      </c>
      <c r="AN22" s="101" t="s">
        <v>75</v>
      </c>
      <c r="AP22" s="120" t="s">
        <v>80</v>
      </c>
    </row>
    <row r="23" spans="1:61" ht="15" x14ac:dyDescent="0.2">
      <c r="A23" s="105" t="s">
        <v>177</v>
      </c>
      <c r="B23" s="121"/>
      <c r="C23" s="121"/>
      <c r="D23" s="121"/>
      <c r="E23" s="121"/>
      <c r="F23" s="121"/>
      <c r="G23" s="122"/>
      <c r="I23" s="108" t="s">
        <v>180</v>
      </c>
      <c r="J23" s="108"/>
      <c r="K23" s="108"/>
      <c r="L23" s="108"/>
      <c r="M23" s="108"/>
      <c r="N23" s="108"/>
      <c r="O23" s="108"/>
      <c r="Q23" s="108" t="s">
        <v>183</v>
      </c>
      <c r="R23" s="108"/>
      <c r="S23" s="108"/>
      <c r="T23" s="108"/>
      <c r="U23" s="108"/>
      <c r="V23" s="108"/>
      <c r="W23" s="108"/>
      <c r="AA23" s="120"/>
      <c r="AH23" s="108" t="s">
        <v>189</v>
      </c>
      <c r="AI23" s="108"/>
      <c r="AJ23" s="108"/>
      <c r="AK23" s="108"/>
      <c r="AL23" s="108"/>
      <c r="AN23" s="108" t="s">
        <v>186</v>
      </c>
      <c r="AO23" s="108"/>
      <c r="AP23" s="108"/>
      <c r="AQ23" s="108"/>
      <c r="AR23" s="108"/>
      <c r="AS23" s="108"/>
      <c r="AT23" s="108"/>
      <c r="AV23" s="108" t="s">
        <v>189</v>
      </c>
      <c r="AW23" s="108"/>
      <c r="AX23" s="108"/>
      <c r="AY23" s="108"/>
      <c r="AZ23" s="108"/>
    </row>
    <row r="24" spans="1:61" ht="15" x14ac:dyDescent="0.2">
      <c r="A24" s="109" t="s">
        <v>140</v>
      </c>
      <c r="B24" s="110" t="s">
        <v>168</v>
      </c>
      <c r="C24" s="111" t="s">
        <v>172</v>
      </c>
      <c r="D24" s="111" t="s">
        <v>169</v>
      </c>
      <c r="E24" s="111" t="s">
        <v>164</v>
      </c>
      <c r="F24" s="111" t="s">
        <v>170</v>
      </c>
      <c r="G24" s="111" t="s">
        <v>171</v>
      </c>
      <c r="I24" s="109" t="s">
        <v>140</v>
      </c>
      <c r="J24" s="110" t="s">
        <v>168</v>
      </c>
      <c r="K24" s="111" t="s">
        <v>172</v>
      </c>
      <c r="L24" s="111" t="s">
        <v>169</v>
      </c>
      <c r="M24" s="111" t="s">
        <v>164</v>
      </c>
      <c r="N24" s="111" t="s">
        <v>170</v>
      </c>
      <c r="O24" s="111" t="s">
        <v>171</v>
      </c>
      <c r="Q24" s="109" t="s">
        <v>140</v>
      </c>
      <c r="R24" s="109" t="s">
        <v>168</v>
      </c>
      <c r="S24" s="111" t="s">
        <v>172</v>
      </c>
      <c r="T24" s="111" t="s">
        <v>169</v>
      </c>
      <c r="U24" s="111" t="s">
        <v>164</v>
      </c>
      <c r="V24" s="111" t="s">
        <v>170</v>
      </c>
      <c r="W24" s="111" t="s">
        <v>171</v>
      </c>
      <c r="Y24" s="108" t="s">
        <v>186</v>
      </c>
      <c r="Z24" s="108"/>
      <c r="AA24" s="108"/>
      <c r="AB24" s="108"/>
      <c r="AC24" s="108"/>
      <c r="AD24" s="108"/>
      <c r="AE24" s="108"/>
      <c r="AH24" s="109" t="s">
        <v>140</v>
      </c>
      <c r="AI24" s="109" t="s">
        <v>172</v>
      </c>
      <c r="AJ24" s="109" t="s">
        <v>173</v>
      </c>
      <c r="AK24" s="109" t="s">
        <v>174</v>
      </c>
      <c r="AL24" s="109" t="s">
        <v>175</v>
      </c>
      <c r="AN24" s="109" t="s">
        <v>140</v>
      </c>
      <c r="AO24" s="109" t="s">
        <v>168</v>
      </c>
      <c r="AP24" s="111" t="s">
        <v>172</v>
      </c>
      <c r="AQ24" s="111" t="s">
        <v>169</v>
      </c>
      <c r="AR24" s="111" t="s">
        <v>164</v>
      </c>
      <c r="AS24" s="111" t="s">
        <v>170</v>
      </c>
      <c r="AT24" s="111" t="s">
        <v>171</v>
      </c>
      <c r="AV24" s="109" t="s">
        <v>140</v>
      </c>
      <c r="AW24" s="109" t="s">
        <v>172</v>
      </c>
      <c r="AX24" s="109" t="s">
        <v>173</v>
      </c>
      <c r="AY24" s="109" t="s">
        <v>174</v>
      </c>
      <c r="AZ24" s="109" t="s">
        <v>175</v>
      </c>
    </row>
    <row r="25" spans="1:61" x14ac:dyDescent="0.2">
      <c r="A25" s="114" t="s">
        <v>77</v>
      </c>
      <c r="B25" s="115">
        <v>43</v>
      </c>
      <c r="C25" s="116">
        <v>67.010000000000005</v>
      </c>
      <c r="D25" s="116">
        <f>C25/B25</f>
        <v>1.5583720930232559</v>
      </c>
      <c r="E25" s="116"/>
      <c r="F25" s="116"/>
      <c r="G25" s="116" t="e">
        <f>SUM('UE by Network Tariff'!#REF!)+SUM('UE by Network Tariff'!#REF!)</f>
        <v>#REF!</v>
      </c>
      <c r="H25" s="112"/>
      <c r="I25" s="115" t="s">
        <v>77</v>
      </c>
      <c r="J25" s="115">
        <v>6</v>
      </c>
      <c r="K25" s="116">
        <v>13.29</v>
      </c>
      <c r="L25" s="116">
        <f>K25/J25</f>
        <v>2.2149999999999999</v>
      </c>
      <c r="M25" s="116"/>
      <c r="N25" s="116"/>
      <c r="O25" s="116"/>
      <c r="Q25" s="114" t="s">
        <v>77</v>
      </c>
      <c r="R25" s="115">
        <v>15</v>
      </c>
      <c r="S25" s="116">
        <v>26.92</v>
      </c>
      <c r="T25" s="116">
        <f>S25/R25</f>
        <v>1.7946666666666669</v>
      </c>
      <c r="U25" s="116">
        <f t="shared" ref="U25:U41" si="30">$AC$5*W25</f>
        <v>2.3872379917562876E-2</v>
      </c>
      <c r="V25" s="116">
        <f>W25-U25</f>
        <v>1.0231019964669807E-2</v>
      </c>
      <c r="W25" s="116">
        <f>AVERAGE(S25:S25)*8760*$AF$5/1000000</f>
        <v>3.4103399882232682E-2</v>
      </c>
      <c r="Y25" s="109" t="s">
        <v>140</v>
      </c>
      <c r="Z25" s="109" t="s">
        <v>168</v>
      </c>
      <c r="AA25" s="111" t="s">
        <v>172</v>
      </c>
      <c r="AB25" s="111" t="s">
        <v>169</v>
      </c>
      <c r="AC25" s="111" t="s">
        <v>164</v>
      </c>
      <c r="AD25" s="111" t="s">
        <v>170</v>
      </c>
      <c r="AE25" s="111" t="s">
        <v>171</v>
      </c>
      <c r="AF25" s="112"/>
      <c r="AH25" s="114" t="s">
        <v>77</v>
      </c>
      <c r="AI25" s="116">
        <f t="shared" ref="AI25:AI41" si="31">AA26</f>
        <v>107.22</v>
      </c>
      <c r="AJ25" s="116"/>
      <c r="AK25" s="116"/>
      <c r="AL25" s="116"/>
      <c r="AN25" s="114">
        <v>2009</v>
      </c>
      <c r="AO25" s="116">
        <v>1500</v>
      </c>
      <c r="AP25" s="116">
        <v>159</v>
      </c>
      <c r="AQ25" s="116">
        <f>AP25/AO25</f>
        <v>0.106</v>
      </c>
      <c r="AR25" s="116"/>
      <c r="AS25" s="116"/>
      <c r="AT25" s="116"/>
      <c r="AU25" s="112"/>
      <c r="AV25" s="114" t="s">
        <v>77</v>
      </c>
      <c r="AW25" s="116">
        <f t="shared" ref="AW25:AW41" si="32">AP25</f>
        <v>159</v>
      </c>
      <c r="AX25" s="116"/>
      <c r="AY25" s="116"/>
      <c r="AZ25" s="116"/>
    </row>
    <row r="26" spans="1:61" x14ac:dyDescent="0.2">
      <c r="A26" s="114" t="s">
        <v>76</v>
      </c>
      <c r="B26" s="115">
        <v>3303</v>
      </c>
      <c r="C26" s="116">
        <v>4532.9363333310002</v>
      </c>
      <c r="D26" s="116">
        <f>C26/B26</f>
        <v>1.3723694621044507</v>
      </c>
      <c r="E26" s="116"/>
      <c r="F26" s="116"/>
      <c r="G26" s="116">
        <f t="shared" ref="G26:G41" si="33">AVERAGE(C25:C26)*8760*$AF$5/1000000</f>
        <v>2.9137037377859789</v>
      </c>
      <c r="H26" s="117"/>
      <c r="I26" s="115" t="s">
        <v>76</v>
      </c>
      <c r="J26" s="115">
        <v>120</v>
      </c>
      <c r="K26" s="116">
        <v>209.21800000000002</v>
      </c>
      <c r="L26" s="116">
        <f>K26/J26</f>
        <v>1.7434833333333335</v>
      </c>
      <c r="M26" s="116"/>
      <c r="N26" s="116"/>
      <c r="O26" s="116"/>
      <c r="Q26" s="114" t="s">
        <v>76</v>
      </c>
      <c r="R26" s="115">
        <v>879</v>
      </c>
      <c r="S26" s="116">
        <v>1153.213999999</v>
      </c>
      <c r="T26" s="116">
        <f>S26/R26</f>
        <v>1.3119613196803186</v>
      </c>
      <c r="U26" s="116">
        <f t="shared" si="30"/>
        <v>0.52326536407149471</v>
      </c>
      <c r="V26" s="116">
        <f>W26-U26</f>
        <v>0.22425658460206921</v>
      </c>
      <c r="W26" s="116">
        <f t="shared" ref="W26:W41" si="34">AVERAGE(S25:S26)*8760*$AF$5/1000000</f>
        <v>0.74752194867356392</v>
      </c>
      <c r="Y26" s="114" t="s">
        <v>77</v>
      </c>
      <c r="Z26" s="115">
        <f t="shared" ref="Z26:Z42" si="35">R25+J25+B25</f>
        <v>64</v>
      </c>
      <c r="AA26" s="116">
        <f t="shared" ref="AA26:AA42" si="36">S25+K25+C25</f>
        <v>107.22</v>
      </c>
      <c r="AB26" s="116">
        <f>AA26/Z26</f>
        <v>1.6753125</v>
      </c>
      <c r="AC26" s="116">
        <f t="shared" ref="AC26:AC42" si="37">U25+M25+E25</f>
        <v>2.3872379917562876E-2</v>
      </c>
      <c r="AD26" s="116">
        <f t="shared" ref="AD26:AD42" si="38">V25+N25+F25</f>
        <v>1.0231019964669807E-2</v>
      </c>
      <c r="AE26" s="116" t="e">
        <f t="shared" ref="AE26:AE42" si="39">W25+O25+G25</f>
        <v>#REF!</v>
      </c>
      <c r="AH26" s="114" t="s">
        <v>76</v>
      </c>
      <c r="AI26" s="116">
        <f t="shared" si="31"/>
        <v>5895.3683333300005</v>
      </c>
      <c r="AJ26" s="116"/>
      <c r="AK26" s="116"/>
      <c r="AL26" s="116"/>
      <c r="AN26" s="114">
        <f>AN25+1</f>
        <v>2010</v>
      </c>
      <c r="AO26" s="116">
        <v>6802</v>
      </c>
      <c r="AP26" s="116">
        <v>6012</v>
      </c>
      <c r="AQ26" s="116">
        <f>AP26/AO26</f>
        <v>0.88385768891502503</v>
      </c>
      <c r="AR26" s="116"/>
      <c r="AS26" s="116"/>
      <c r="AT26" s="116"/>
      <c r="AV26" s="114" t="s">
        <v>76</v>
      </c>
      <c r="AW26" s="116">
        <f t="shared" si="32"/>
        <v>6012</v>
      </c>
      <c r="AX26" s="116"/>
      <c r="AY26" s="116"/>
      <c r="AZ26" s="116"/>
    </row>
    <row r="27" spans="1:61" x14ac:dyDescent="0.2">
      <c r="A27" s="118" t="s">
        <v>60</v>
      </c>
      <c r="B27" s="115">
        <v>9546</v>
      </c>
      <c r="C27" s="116">
        <v>15258.167333332</v>
      </c>
      <c r="D27" s="116">
        <f>C27/B27</f>
        <v>1.5983833368250575</v>
      </c>
      <c r="E27" s="116">
        <f t="shared" ref="E27:E41" si="40">$AC$5*G27</f>
        <v>8.7752738803575543</v>
      </c>
      <c r="F27" s="116">
        <f>G27-E27</f>
        <v>3.7608316630103822</v>
      </c>
      <c r="G27" s="116">
        <f t="shared" si="33"/>
        <v>12.536105543367936</v>
      </c>
      <c r="I27" s="123" t="s">
        <v>60</v>
      </c>
      <c r="J27" s="115">
        <v>396</v>
      </c>
      <c r="K27" s="116">
        <v>721.73799999999994</v>
      </c>
      <c r="L27" s="116">
        <f>K27/J27</f>
        <v>1.8225707070707069</v>
      </c>
      <c r="M27" s="116">
        <f t="shared" ref="M27:M41" si="41">$AC$5*O27</f>
        <v>0.41278111661468542</v>
      </c>
      <c r="N27" s="116">
        <f>O27-M27</f>
        <v>0.17690619283486519</v>
      </c>
      <c r="O27" s="116">
        <f t="shared" ref="O27:O41" si="42">AVERAGE(K26:K27)*8760*$AF$5/1000000</f>
        <v>0.58968730944955061</v>
      </c>
      <c r="Q27" s="118" t="s">
        <v>60</v>
      </c>
      <c r="R27" s="115">
        <v>2245</v>
      </c>
      <c r="S27" s="116">
        <v>3405.1349999980002</v>
      </c>
      <c r="T27" s="116">
        <f>S27/R27</f>
        <v>1.5167639198209355</v>
      </c>
      <c r="U27" s="116">
        <f t="shared" si="30"/>
        <v>2.0211485721539968</v>
      </c>
      <c r="V27" s="116">
        <f>W27-U27</f>
        <v>0.86620653092314193</v>
      </c>
      <c r="W27" s="116">
        <f t="shared" si="34"/>
        <v>2.8873551030771387</v>
      </c>
      <c r="Y27" s="114" t="s">
        <v>76</v>
      </c>
      <c r="Z27" s="115">
        <f t="shared" si="35"/>
        <v>4302</v>
      </c>
      <c r="AA27" s="116">
        <f t="shared" si="36"/>
        <v>5895.3683333300005</v>
      </c>
      <c r="AB27" s="116">
        <f t="shared" ref="AB27:AB42" si="43">AA27/Z27</f>
        <v>1.3703785061204092</v>
      </c>
      <c r="AC27" s="116">
        <f t="shared" si="37"/>
        <v>0.52326536407149471</v>
      </c>
      <c r="AD27" s="116">
        <f t="shared" si="38"/>
        <v>0.22425658460206921</v>
      </c>
      <c r="AE27" s="116">
        <f t="shared" si="39"/>
        <v>3.6612256864595429</v>
      </c>
      <c r="AH27" s="118" t="s">
        <v>60</v>
      </c>
      <c r="AI27" s="116">
        <f t="shared" si="31"/>
        <v>19385.040333329998</v>
      </c>
      <c r="AJ27" s="116">
        <f>0.8*AI27</f>
        <v>15508.032266663999</v>
      </c>
      <c r="AK27" s="116">
        <f>AJ27*0.3</f>
        <v>4652.4096799991994</v>
      </c>
      <c r="AL27" s="116">
        <f>AK27/1000</f>
        <v>4.6524096799991996</v>
      </c>
      <c r="AN27" s="114">
        <f t="shared" ref="AN27:AN41" si="44">AN26+1</f>
        <v>2011</v>
      </c>
      <c r="AO27" s="116">
        <v>21067</v>
      </c>
      <c r="AP27" s="116">
        <v>39136</v>
      </c>
      <c r="AQ27" s="116">
        <f>AP27/AO27</f>
        <v>1.8576921251246024</v>
      </c>
      <c r="AR27" s="116">
        <f>$AC$5*AT27</f>
        <v>20.018391688672523</v>
      </c>
      <c r="AS27" s="116">
        <f>AT27-AR27</f>
        <v>8.579310723716798</v>
      </c>
      <c r="AT27" s="116">
        <f>AVERAGE(AP26:AP27)*8760*$AF$5/1000000</f>
        <v>28.597702412389321</v>
      </c>
      <c r="AV27" s="118" t="s">
        <v>60</v>
      </c>
      <c r="AW27" s="116">
        <f t="shared" si="32"/>
        <v>39136</v>
      </c>
      <c r="AX27" s="116">
        <f>0.8*AW27</f>
        <v>31308.800000000003</v>
      </c>
      <c r="AY27" s="116">
        <f>AX27*0.3</f>
        <v>9392.6400000000012</v>
      </c>
      <c r="AZ27" s="116">
        <f>AY27/1000</f>
        <v>9.3926400000000019</v>
      </c>
    </row>
    <row r="28" spans="1:61" x14ac:dyDescent="0.2">
      <c r="A28" s="118" t="s">
        <v>61</v>
      </c>
      <c r="B28" s="115">
        <v>14513</v>
      </c>
      <c r="C28" s="116">
        <v>26447.516333333999</v>
      </c>
      <c r="D28" s="116">
        <f>C28/B28</f>
        <v>1.822332828039275</v>
      </c>
      <c r="E28" s="116">
        <f t="shared" si="40"/>
        <v>18.492086278089658</v>
      </c>
      <c r="F28" s="116">
        <f t="shared" ref="F28:F41" si="45">G28-E28</f>
        <v>7.9251798334669985</v>
      </c>
      <c r="G28" s="116">
        <f t="shared" si="33"/>
        <v>26.417266111556657</v>
      </c>
      <c r="I28" s="123" t="s">
        <v>61</v>
      </c>
      <c r="J28" s="115">
        <v>6656</v>
      </c>
      <c r="K28" s="116">
        <v>16286.698999999999</v>
      </c>
      <c r="L28" s="116">
        <f>K28/J28</f>
        <v>2.4469199218749997</v>
      </c>
      <c r="M28" s="116">
        <f t="shared" si="41"/>
        <v>7.5414537494044076</v>
      </c>
      <c r="N28" s="116">
        <f t="shared" ref="N28:N41" si="46">O28-M28</f>
        <v>3.2320516068876035</v>
      </c>
      <c r="O28" s="116">
        <f t="shared" si="42"/>
        <v>10.773505356292011</v>
      </c>
      <c r="Q28" s="118" t="s">
        <v>61</v>
      </c>
      <c r="R28" s="115">
        <v>3656</v>
      </c>
      <c r="S28" s="116">
        <v>7013.1260000000002</v>
      </c>
      <c r="T28" s="116">
        <f>S28/R28</f>
        <v>1.9182510940919038</v>
      </c>
      <c r="U28" s="116">
        <f t="shared" si="30"/>
        <v>4.6194035043142785</v>
      </c>
      <c r="V28" s="116">
        <f t="shared" ref="V28:V41" si="47">W28-U28</f>
        <v>1.9797443589918347</v>
      </c>
      <c r="W28" s="116">
        <f t="shared" si="34"/>
        <v>6.5991478633061131</v>
      </c>
      <c r="Y28" s="118" t="s">
        <v>60</v>
      </c>
      <c r="Z28" s="115">
        <f t="shared" si="35"/>
        <v>12187</v>
      </c>
      <c r="AA28" s="116">
        <f t="shared" si="36"/>
        <v>19385.040333329998</v>
      </c>
      <c r="AB28" s="116">
        <f t="shared" si="43"/>
        <v>1.5906326686904078</v>
      </c>
      <c r="AC28" s="116">
        <f t="shared" si="37"/>
        <v>11.209203569126236</v>
      </c>
      <c r="AD28" s="116">
        <f t="shared" si="38"/>
        <v>4.8039443867683893</v>
      </c>
      <c r="AE28" s="116">
        <f t="shared" si="39"/>
        <v>16.013147955894624</v>
      </c>
      <c r="AF28" s="102"/>
      <c r="AH28" s="118" t="s">
        <v>61</v>
      </c>
      <c r="AI28" s="116">
        <f t="shared" si="31"/>
        <v>49747.341333334</v>
      </c>
      <c r="AJ28" s="116">
        <f t="shared" ref="AJ28:AJ39" si="48">0.8*AI28</f>
        <v>39797.873066667205</v>
      </c>
      <c r="AK28" s="116">
        <f t="shared" ref="AK28:AK39" si="49">AJ28*0.3</f>
        <v>11939.361920000161</v>
      </c>
      <c r="AL28" s="116">
        <f t="shared" ref="AL28:AL39" si="50">AK28/1000</f>
        <v>11.939361920000161</v>
      </c>
      <c r="AN28" s="114">
        <f t="shared" si="44"/>
        <v>2012</v>
      </c>
      <c r="AO28" s="116">
        <v>31858</v>
      </c>
      <c r="AP28" s="116">
        <v>69955</v>
      </c>
      <c r="AQ28" s="116">
        <f>AP28/AO28</f>
        <v>2.1958377801494131</v>
      </c>
      <c r="AR28" s="116">
        <f t="shared" ref="AR28:AR39" si="51">$AC$5*AT28</f>
        <v>48.37038999975578</v>
      </c>
      <c r="AS28" s="116">
        <f t="shared" ref="AS28:AS39" si="52">AT28-AR28</f>
        <v>20.730167142752485</v>
      </c>
      <c r="AT28" s="116">
        <f t="shared" ref="AT28:AT41" si="53">AVERAGE(AP27:AP28)*8760*$AF$5/1000000</f>
        <v>69.100557142508265</v>
      </c>
      <c r="AU28" s="102"/>
      <c r="AV28" s="118" t="s">
        <v>61</v>
      </c>
      <c r="AW28" s="116">
        <f t="shared" si="32"/>
        <v>69955</v>
      </c>
      <c r="AX28" s="116">
        <f t="shared" ref="AX28:AX39" si="54">0.8*AW28</f>
        <v>55964</v>
      </c>
      <c r="AY28" s="116">
        <f t="shared" ref="AY28:AY39" si="55">AX28*0.3</f>
        <v>16789.2</v>
      </c>
      <c r="AZ28" s="116">
        <f t="shared" ref="AZ28:AZ39" si="56">AY28/1000</f>
        <v>16.789200000000001</v>
      </c>
    </row>
    <row r="29" spans="1:61" x14ac:dyDescent="0.2">
      <c r="A29" s="118" t="s">
        <v>62</v>
      </c>
      <c r="B29" s="115">
        <v>15136</v>
      </c>
      <c r="C29" s="116">
        <v>27418.905333334002</v>
      </c>
      <c r="D29" s="116">
        <f>C29/B29</f>
        <v>1.8115027307963796</v>
      </c>
      <c r="E29" s="116">
        <f t="shared" si="40"/>
        <v>23.884095149077613</v>
      </c>
      <c r="F29" s="116">
        <f t="shared" si="45"/>
        <v>10.236040778176122</v>
      </c>
      <c r="G29" s="116">
        <f t="shared" si="33"/>
        <v>34.120135927253735</v>
      </c>
      <c r="I29" s="123" t="s">
        <v>62</v>
      </c>
      <c r="J29" s="115">
        <v>10065</v>
      </c>
      <c r="K29" s="116">
        <v>26724.756999999998</v>
      </c>
      <c r="L29" s="116">
        <f>K29/J29</f>
        <v>2.6552167908594138</v>
      </c>
      <c r="M29" s="116">
        <f t="shared" si="41"/>
        <v>19.071059034909716</v>
      </c>
      <c r="N29" s="116">
        <f t="shared" si="46"/>
        <v>8.1733110149613104</v>
      </c>
      <c r="O29" s="116">
        <f t="shared" si="42"/>
        <v>27.244370049871026</v>
      </c>
      <c r="Q29" s="118" t="s">
        <v>62</v>
      </c>
      <c r="R29" s="115">
        <v>7469</v>
      </c>
      <c r="S29" s="124">
        <v>19736.754999999001</v>
      </c>
      <c r="T29" s="116">
        <f>S29/R29</f>
        <v>2.6424896237781499</v>
      </c>
      <c r="U29" s="116">
        <f t="shared" si="30"/>
        <v>11.860760066522527</v>
      </c>
      <c r="V29" s="116">
        <f t="shared" si="47"/>
        <v>5.0831828856525121</v>
      </c>
      <c r="W29" s="116">
        <f t="shared" si="34"/>
        <v>16.943942952175039</v>
      </c>
      <c r="Y29" s="118" t="s">
        <v>61</v>
      </c>
      <c r="Z29" s="115">
        <f t="shared" si="35"/>
        <v>24825</v>
      </c>
      <c r="AA29" s="116">
        <f t="shared" si="36"/>
        <v>49747.341333334</v>
      </c>
      <c r="AB29" s="116">
        <f t="shared" si="43"/>
        <v>2.0039211010406444</v>
      </c>
      <c r="AC29" s="116">
        <f t="shared" si="37"/>
        <v>30.652943531808344</v>
      </c>
      <c r="AD29" s="116">
        <f t="shared" si="38"/>
        <v>13.136975799346438</v>
      </c>
      <c r="AE29" s="116">
        <f t="shared" si="39"/>
        <v>43.789919331154778</v>
      </c>
      <c r="AF29" s="102"/>
      <c r="AH29" s="118" t="s">
        <v>62</v>
      </c>
      <c r="AI29" s="116">
        <f t="shared" si="31"/>
        <v>73880.417333332996</v>
      </c>
      <c r="AJ29" s="116">
        <f t="shared" si="48"/>
        <v>59104.333866666399</v>
      </c>
      <c r="AK29" s="116">
        <f t="shared" si="49"/>
        <v>17731.300159999919</v>
      </c>
      <c r="AL29" s="116">
        <f t="shared" si="50"/>
        <v>17.731300159999918</v>
      </c>
      <c r="AN29" s="114">
        <f t="shared" si="44"/>
        <v>2013</v>
      </c>
      <c r="AO29" s="116">
        <v>36411</v>
      </c>
      <c r="AP29" s="116">
        <v>85178</v>
      </c>
      <c r="AQ29" s="116">
        <f>AP29/AO29</f>
        <v>2.3393479992310016</v>
      </c>
      <c r="AR29" s="116">
        <f t="shared" si="51"/>
        <v>68.785176704147119</v>
      </c>
      <c r="AS29" s="116">
        <f t="shared" si="52"/>
        <v>29.479361444634492</v>
      </c>
      <c r="AT29" s="116">
        <f t="shared" si="53"/>
        <v>98.264538148781611</v>
      </c>
      <c r="AU29" s="102"/>
      <c r="AV29" s="118" t="s">
        <v>62</v>
      </c>
      <c r="AW29" s="116">
        <f t="shared" si="32"/>
        <v>85178</v>
      </c>
      <c r="AX29" s="116">
        <f t="shared" si="54"/>
        <v>68142.400000000009</v>
      </c>
      <c r="AY29" s="116">
        <f t="shared" si="55"/>
        <v>20442.72</v>
      </c>
      <c r="AZ29" s="116">
        <f t="shared" si="56"/>
        <v>20.442720000000001</v>
      </c>
    </row>
    <row r="30" spans="1:61" x14ac:dyDescent="0.2">
      <c r="A30" s="118" t="s">
        <v>63</v>
      </c>
      <c r="B30" s="115">
        <f>B29*$A$1</f>
        <v>15131.459200000001</v>
      </c>
      <c r="C30" s="124">
        <f>B30*D30</f>
        <v>27486.336957734002</v>
      </c>
      <c r="D30" s="116">
        <f>D29+$A$2</f>
        <v>1.8165027307963795</v>
      </c>
      <c r="E30" s="116">
        <f t="shared" si="40"/>
        <v>24.34470288703967</v>
      </c>
      <c r="F30" s="116">
        <f t="shared" si="45"/>
        <v>10.433444094445573</v>
      </c>
      <c r="G30" s="116">
        <f t="shared" si="33"/>
        <v>34.778146981485243</v>
      </c>
      <c r="I30" s="123" t="s">
        <v>63</v>
      </c>
      <c r="J30" s="115">
        <f>J29*$A$1</f>
        <v>10061.9805</v>
      </c>
      <c r="K30" s="124">
        <f>J30*L30</f>
        <v>26767.049475399999</v>
      </c>
      <c r="L30" s="116">
        <f>L29+$A$2</f>
        <v>2.6602167908594136</v>
      </c>
      <c r="M30" s="116">
        <f t="shared" si="41"/>
        <v>23.717992694232883</v>
      </c>
      <c r="N30" s="116">
        <f t="shared" si="46"/>
        <v>10.164854011814093</v>
      </c>
      <c r="O30" s="116">
        <f t="shared" si="42"/>
        <v>33.882846706046976</v>
      </c>
      <c r="Q30" s="118" t="s">
        <v>63</v>
      </c>
      <c r="R30" s="115">
        <f t="shared" ref="R30:R41" si="57">R29+P31</f>
        <v>7901.974813083747</v>
      </c>
      <c r="S30" s="124">
        <f>R30*T30</f>
        <v>20920.396324995505</v>
      </c>
      <c r="T30" s="116">
        <f>T29+$A$2</f>
        <v>2.6474896237781498</v>
      </c>
      <c r="U30" s="116">
        <f t="shared" si="30"/>
        <v>18.027172414489485</v>
      </c>
      <c r="V30" s="116">
        <f t="shared" si="47"/>
        <v>7.7259310347812082</v>
      </c>
      <c r="W30" s="116">
        <f t="shared" si="34"/>
        <v>25.753103449270693</v>
      </c>
      <c r="Y30" s="118" t="s">
        <v>62</v>
      </c>
      <c r="Z30" s="115">
        <f t="shared" si="35"/>
        <v>32670</v>
      </c>
      <c r="AA30" s="116">
        <f t="shared" si="36"/>
        <v>73880.417333332996</v>
      </c>
      <c r="AB30" s="116">
        <f t="shared" si="43"/>
        <v>2.2614146719722372</v>
      </c>
      <c r="AC30" s="116">
        <f t="shared" si="37"/>
        <v>54.815914250509856</v>
      </c>
      <c r="AD30" s="116">
        <f t="shared" si="38"/>
        <v>23.492534678789944</v>
      </c>
      <c r="AE30" s="116">
        <f t="shared" si="39"/>
        <v>78.3084489292998</v>
      </c>
      <c r="AF30" s="102"/>
      <c r="AH30" s="118" t="s">
        <v>63</v>
      </c>
      <c r="AI30" s="116">
        <f t="shared" si="31"/>
        <v>75173.782758129513</v>
      </c>
      <c r="AJ30" s="116">
        <f t="shared" si="48"/>
        <v>60139.026206503615</v>
      </c>
      <c r="AK30" s="116">
        <f t="shared" si="49"/>
        <v>18041.707861951083</v>
      </c>
      <c r="AL30" s="116">
        <f t="shared" si="50"/>
        <v>18.041707861951082</v>
      </c>
      <c r="AN30" s="114">
        <f t="shared" si="44"/>
        <v>2014</v>
      </c>
      <c r="AO30" s="116">
        <f t="shared" ref="AO30:AO41" si="58">AVERAGE(Z31:Z32)</f>
        <v>33310.552057805602</v>
      </c>
      <c r="AP30" s="116">
        <f t="shared" ref="AP30:AP41" si="59">AVERAGE(AA31:AA32)</f>
        <v>75829.038297036037</v>
      </c>
      <c r="AQ30" s="116">
        <f>AQ29+0.01</f>
        <v>2.3493479992310013</v>
      </c>
      <c r="AR30" s="116">
        <f t="shared" si="51"/>
        <v>71.389695163975475</v>
      </c>
      <c r="AS30" s="116">
        <f t="shared" si="52"/>
        <v>30.595583641703783</v>
      </c>
      <c r="AT30" s="116">
        <f t="shared" si="53"/>
        <v>101.98527880567926</v>
      </c>
      <c r="AU30" s="102"/>
      <c r="AV30" s="118" t="s">
        <v>63</v>
      </c>
      <c r="AW30" s="116">
        <f t="shared" si="32"/>
        <v>75829.038297036037</v>
      </c>
      <c r="AX30" s="116">
        <f t="shared" si="54"/>
        <v>60663.230637628832</v>
      </c>
      <c r="AY30" s="116">
        <f t="shared" si="55"/>
        <v>18198.969191288648</v>
      </c>
      <c r="AZ30" s="116">
        <f t="shared" si="56"/>
        <v>18.198969191288647</v>
      </c>
    </row>
    <row r="31" spans="1:61" x14ac:dyDescent="0.2">
      <c r="A31" s="118" t="s">
        <v>64</v>
      </c>
      <c r="B31" s="115">
        <f t="shared" ref="B31:B41" si="60">B30*$A$1</f>
        <v>15126.919762240002</v>
      </c>
      <c r="C31" s="124">
        <f t="shared" ref="C31:C41" si="61">B31*D31</f>
        <v>27553.725655457882</v>
      </c>
      <c r="D31" s="116">
        <f t="shared" ref="D31:D41" si="62">D30+$A$2</f>
        <v>1.8215027307963794</v>
      </c>
      <c r="E31" s="116">
        <f t="shared" si="40"/>
        <v>24.404481526533523</v>
      </c>
      <c r="F31" s="116">
        <f t="shared" si="45"/>
        <v>10.459063511371511</v>
      </c>
      <c r="G31" s="116">
        <f t="shared" si="33"/>
        <v>34.863545037905034</v>
      </c>
      <c r="I31" s="123" t="s">
        <v>64</v>
      </c>
      <c r="J31" s="115">
        <f t="shared" ref="J31:J41" si="63">J30*$A$1</f>
        <v>10058.961905849999</v>
      </c>
      <c r="K31" s="124">
        <f t="shared" ref="K31:K41" si="64">J31*L31</f>
        <v>26809.314170086625</v>
      </c>
      <c r="L31" s="116">
        <f t="shared" ref="L31:L41" si="65">L30+$A$2</f>
        <v>2.6652167908594135</v>
      </c>
      <c r="M31" s="116">
        <f t="shared" si="41"/>
        <v>23.755484909854395</v>
      </c>
      <c r="N31" s="116">
        <f t="shared" si="46"/>
        <v>10.180922104223313</v>
      </c>
      <c r="O31" s="116">
        <f t="shared" si="42"/>
        <v>33.936407014077709</v>
      </c>
      <c r="P31" s="101">
        <f>(Customers!L13*Customers!H13)/12</f>
        <v>432.97481308374745</v>
      </c>
      <c r="Q31" s="118" t="s">
        <v>64</v>
      </c>
      <c r="R31" s="115">
        <f t="shared" si="57"/>
        <v>8339.8079344374619</v>
      </c>
      <c r="S31" s="124">
        <f t="shared" ref="S31:S41" si="66">R31*T31</f>
        <v>22121.25401039805</v>
      </c>
      <c r="T31" s="116">
        <f t="shared" ref="T31:T41" si="67">T30+$A$2</f>
        <v>2.6524896237781497</v>
      </c>
      <c r="U31" s="116">
        <f t="shared" si="30"/>
        <v>19.084447048391763</v>
      </c>
      <c r="V31" s="116">
        <f t="shared" si="47"/>
        <v>8.1790487350250416</v>
      </c>
      <c r="W31" s="116">
        <f t="shared" si="34"/>
        <v>27.263495783416804</v>
      </c>
      <c r="Y31" s="118" t="s">
        <v>63</v>
      </c>
      <c r="Z31" s="115">
        <f t="shared" si="35"/>
        <v>33095.414513083742</v>
      </c>
      <c r="AA31" s="116">
        <f t="shared" si="36"/>
        <v>75173.782758129513</v>
      </c>
      <c r="AB31" s="116">
        <f t="shared" si="43"/>
        <v>2.271425932085267</v>
      </c>
      <c r="AC31" s="116">
        <f t="shared" si="37"/>
        <v>66.089867995762035</v>
      </c>
      <c r="AD31" s="116">
        <f t="shared" si="38"/>
        <v>28.324229141040874</v>
      </c>
      <c r="AE31" s="116">
        <f t="shared" si="39"/>
        <v>94.414097136802923</v>
      </c>
      <c r="AF31" s="102"/>
      <c r="AH31" s="118" t="s">
        <v>64</v>
      </c>
      <c r="AI31" s="116">
        <f t="shared" si="31"/>
        <v>76484.293835942561</v>
      </c>
      <c r="AJ31" s="116">
        <f t="shared" si="48"/>
        <v>61187.43506875405</v>
      </c>
      <c r="AK31" s="116">
        <f t="shared" si="49"/>
        <v>18356.230520626214</v>
      </c>
      <c r="AL31" s="116">
        <f t="shared" si="50"/>
        <v>18.356230520626212</v>
      </c>
      <c r="AN31" s="114">
        <f t="shared" si="44"/>
        <v>2015</v>
      </c>
      <c r="AO31" s="116">
        <f t="shared" si="58"/>
        <v>33730.926061704013</v>
      </c>
      <c r="AP31" s="116">
        <f t="shared" si="59"/>
        <v>77115.388158126225</v>
      </c>
      <c r="AQ31" s="116">
        <f t="shared" ref="AQ31:AQ41" si="68">AQ30+0.01</f>
        <v>2.3593479992310011</v>
      </c>
      <c r="AR31" s="116">
        <f t="shared" si="51"/>
        <v>67.814774417001999</v>
      </c>
      <c r="AS31" s="116">
        <f t="shared" si="52"/>
        <v>29.063474750143712</v>
      </c>
      <c r="AT31" s="116">
        <f t="shared" si="53"/>
        <v>96.878249167145711</v>
      </c>
      <c r="AU31" s="102"/>
      <c r="AV31" s="118" t="s">
        <v>64</v>
      </c>
      <c r="AW31" s="116">
        <f t="shared" si="32"/>
        <v>77115.388158126225</v>
      </c>
      <c r="AX31" s="116">
        <f t="shared" si="54"/>
        <v>61692.31052650098</v>
      </c>
      <c r="AY31" s="116">
        <f t="shared" si="55"/>
        <v>18507.693157950293</v>
      </c>
      <c r="AZ31" s="116">
        <f t="shared" si="56"/>
        <v>18.507693157950293</v>
      </c>
    </row>
    <row r="32" spans="1:61" x14ac:dyDescent="0.2">
      <c r="A32" s="118" t="s">
        <v>65</v>
      </c>
      <c r="B32" s="115">
        <f t="shared" si="60"/>
        <v>15122.381686311332</v>
      </c>
      <c r="C32" s="124">
        <f t="shared" si="61"/>
        <v>27621.0714461928</v>
      </c>
      <c r="D32" s="116">
        <f t="shared" si="62"/>
        <v>1.8265027307963793</v>
      </c>
      <c r="E32" s="116">
        <f t="shared" si="40"/>
        <v>24.464222107820429</v>
      </c>
      <c r="F32" s="116">
        <f t="shared" si="45"/>
        <v>10.484666617637327</v>
      </c>
      <c r="G32" s="116">
        <f t="shared" si="33"/>
        <v>34.948888725457756</v>
      </c>
      <c r="I32" s="123" t="s">
        <v>65</v>
      </c>
      <c r="J32" s="115">
        <f t="shared" si="63"/>
        <v>10055.944217278244</v>
      </c>
      <c r="K32" s="124">
        <f t="shared" si="64"/>
        <v>26851.551096921987</v>
      </c>
      <c r="L32" s="116">
        <f t="shared" si="65"/>
        <v>2.6702167908594134</v>
      </c>
      <c r="M32" s="116">
        <f t="shared" si="41"/>
        <v>23.792952495527185</v>
      </c>
      <c r="N32" s="116">
        <f t="shared" si="46"/>
        <v>10.196979640940224</v>
      </c>
      <c r="O32" s="116">
        <f t="shared" si="42"/>
        <v>33.989932136467409</v>
      </c>
      <c r="P32" s="101">
        <f>(Customers!L14*Customers!H14)/12</f>
        <v>437.8331213537146</v>
      </c>
      <c r="Q32" s="118" t="s">
        <v>65</v>
      </c>
      <c r="R32" s="115">
        <f t="shared" si="57"/>
        <v>8757.8366172909791</v>
      </c>
      <c r="S32" s="124">
        <f t="shared" si="66"/>
        <v>23273.859937195106</v>
      </c>
      <c r="T32" s="116">
        <f t="shared" si="67"/>
        <v>2.6574896237781496</v>
      </c>
      <c r="U32" s="116">
        <f t="shared" si="30"/>
        <v>20.127960745876695</v>
      </c>
      <c r="V32" s="116">
        <f t="shared" si="47"/>
        <v>8.6262688910900138</v>
      </c>
      <c r="W32" s="116">
        <f t="shared" si="34"/>
        <v>28.754229636966709</v>
      </c>
      <c r="Y32" s="118" t="s">
        <v>64</v>
      </c>
      <c r="Z32" s="115">
        <f t="shared" si="35"/>
        <v>33525.689602527462</v>
      </c>
      <c r="AA32" s="116">
        <f t="shared" si="36"/>
        <v>76484.293835942561</v>
      </c>
      <c r="AB32" s="116">
        <f t="shared" si="43"/>
        <v>2.2813637763375492</v>
      </c>
      <c r="AC32" s="116">
        <f t="shared" si="37"/>
        <v>67.24441348477967</v>
      </c>
      <c r="AD32" s="116">
        <f t="shared" si="38"/>
        <v>28.819034350619866</v>
      </c>
      <c r="AE32" s="116">
        <f t="shared" si="39"/>
        <v>96.063447835399558</v>
      </c>
      <c r="AF32" s="102"/>
      <c r="AH32" s="118" t="s">
        <v>65</v>
      </c>
      <c r="AI32" s="116">
        <f t="shared" si="31"/>
        <v>77746.482480309889</v>
      </c>
      <c r="AJ32" s="116">
        <f t="shared" si="48"/>
        <v>62197.185984247917</v>
      </c>
      <c r="AK32" s="116">
        <f t="shared" si="49"/>
        <v>18659.155795274375</v>
      </c>
      <c r="AL32" s="116">
        <f t="shared" si="50"/>
        <v>18.659155795274376</v>
      </c>
      <c r="AN32" s="114">
        <f t="shared" si="44"/>
        <v>2016</v>
      </c>
      <c r="AO32" s="116">
        <f t="shared" si="58"/>
        <v>34131.142870618525</v>
      </c>
      <c r="AP32" s="116">
        <f t="shared" si="59"/>
        <v>78352.32182222353</v>
      </c>
      <c r="AQ32" s="116">
        <f t="shared" si="68"/>
        <v>2.3693479992310009</v>
      </c>
      <c r="AR32" s="116">
        <f t="shared" si="51"/>
        <v>68.9335853930979</v>
      </c>
      <c r="AS32" s="116">
        <f t="shared" si="52"/>
        <v>29.542965168470531</v>
      </c>
      <c r="AT32" s="116">
        <f t="shared" si="53"/>
        <v>98.47655056156843</v>
      </c>
      <c r="AU32" s="102"/>
      <c r="AV32" s="118" t="s">
        <v>65</v>
      </c>
      <c r="AW32" s="116">
        <f t="shared" si="32"/>
        <v>78352.32182222353</v>
      </c>
      <c r="AX32" s="116">
        <f t="shared" si="54"/>
        <v>62681.857457778824</v>
      </c>
      <c r="AY32" s="116">
        <f t="shared" si="55"/>
        <v>18804.557237333647</v>
      </c>
      <c r="AZ32" s="116">
        <f t="shared" si="56"/>
        <v>18.804557237333647</v>
      </c>
    </row>
    <row r="33" spans="1:52" x14ac:dyDescent="0.2">
      <c r="A33" s="118" t="s">
        <v>66</v>
      </c>
      <c r="B33" s="115">
        <f t="shared" si="60"/>
        <v>15117.844971805438</v>
      </c>
      <c r="C33" s="124">
        <f t="shared" si="61"/>
        <v>27688.37434961797</v>
      </c>
      <c r="D33" s="116">
        <f t="shared" si="62"/>
        <v>1.8315027307963792</v>
      </c>
      <c r="E33" s="116">
        <f t="shared" si="40"/>
        <v>24.523924648355223</v>
      </c>
      <c r="F33" s="116">
        <f t="shared" si="45"/>
        <v>10.510253420723668</v>
      </c>
      <c r="G33" s="116">
        <f t="shared" si="33"/>
        <v>35.034178069078891</v>
      </c>
      <c r="I33" s="123" t="s">
        <v>66</v>
      </c>
      <c r="J33" s="115">
        <f t="shared" si="63"/>
        <v>10052.927434013061</v>
      </c>
      <c r="K33" s="124">
        <f t="shared" si="64"/>
        <v>26893.760268762981</v>
      </c>
      <c r="L33" s="116">
        <f t="shared" si="65"/>
        <v>2.6752167908594133</v>
      </c>
      <c r="M33" s="116">
        <f t="shared" si="41"/>
        <v>23.830395462654938</v>
      </c>
      <c r="N33" s="116">
        <f t="shared" si="46"/>
        <v>10.213026626852116</v>
      </c>
      <c r="O33" s="116">
        <f t="shared" si="42"/>
        <v>34.043422089507054</v>
      </c>
      <c r="P33" s="101">
        <f>(Customers!L15*Customers!H15)/12</f>
        <v>418.02868285351809</v>
      </c>
      <c r="Q33" s="118" t="s">
        <v>66</v>
      </c>
      <c r="R33" s="115">
        <f t="shared" si="57"/>
        <v>9155.3508145379856</v>
      </c>
      <c r="S33" s="124">
        <f t="shared" si="66"/>
        <v>24376.026545756216</v>
      </c>
      <c r="T33" s="116">
        <f t="shared" si="67"/>
        <v>2.6624896237781495</v>
      </c>
      <c r="U33" s="116">
        <f t="shared" si="30"/>
        <v>21.127715325961326</v>
      </c>
      <c r="V33" s="116">
        <f t="shared" si="47"/>
        <v>9.054735139697712</v>
      </c>
      <c r="W33" s="116">
        <f t="shared" si="34"/>
        <v>30.182450465659038</v>
      </c>
      <c r="Y33" s="118" t="s">
        <v>65</v>
      </c>
      <c r="Z33" s="115">
        <f t="shared" si="35"/>
        <v>33936.162520880556</v>
      </c>
      <c r="AA33" s="116">
        <f t="shared" si="36"/>
        <v>77746.482480309889</v>
      </c>
      <c r="AB33" s="116">
        <f t="shared" si="43"/>
        <v>2.2909626989343099</v>
      </c>
      <c r="AC33" s="116">
        <f t="shared" si="37"/>
        <v>68.385135349224313</v>
      </c>
      <c r="AD33" s="116">
        <f t="shared" si="38"/>
        <v>29.307915149667565</v>
      </c>
      <c r="AE33" s="116">
        <f t="shared" si="39"/>
        <v>97.693050498891864</v>
      </c>
      <c r="AF33" s="102"/>
      <c r="AH33" s="118" t="s">
        <v>66</v>
      </c>
      <c r="AI33" s="116">
        <f t="shared" si="31"/>
        <v>78958.161164137171</v>
      </c>
      <c r="AJ33" s="116">
        <f t="shared" si="48"/>
        <v>63166.528931309738</v>
      </c>
      <c r="AK33" s="116">
        <f t="shared" si="49"/>
        <v>18949.958679392919</v>
      </c>
      <c r="AL33" s="116">
        <f t="shared" si="50"/>
        <v>18.949958679392918</v>
      </c>
      <c r="AN33" s="114">
        <f t="shared" si="44"/>
        <v>2017</v>
      </c>
      <c r="AO33" s="116">
        <f t="shared" si="58"/>
        <v>34548.34272575385</v>
      </c>
      <c r="AP33" s="116">
        <f t="shared" si="59"/>
        <v>79638.609914896835</v>
      </c>
      <c r="AQ33" s="116">
        <f t="shared" si="68"/>
        <v>2.3793479992310007</v>
      </c>
      <c r="AR33" s="116">
        <f t="shared" si="51"/>
        <v>70.05236898139448</v>
      </c>
      <c r="AS33" s="116">
        <f t="shared" si="52"/>
        <v>30.022443849169079</v>
      </c>
      <c r="AT33" s="116">
        <f t="shared" si="53"/>
        <v>100.07481283056356</v>
      </c>
      <c r="AU33" s="102"/>
      <c r="AV33" s="118" t="s">
        <v>66</v>
      </c>
      <c r="AW33" s="116">
        <f t="shared" si="32"/>
        <v>79638.609914896835</v>
      </c>
      <c r="AX33" s="116">
        <f t="shared" si="54"/>
        <v>63710.887931917474</v>
      </c>
      <c r="AY33" s="116">
        <f t="shared" si="55"/>
        <v>19113.266379575241</v>
      </c>
      <c r="AZ33" s="116">
        <f t="shared" si="56"/>
        <v>19.11326637957524</v>
      </c>
    </row>
    <row r="34" spans="1:52" x14ac:dyDescent="0.2">
      <c r="A34" s="118" t="s">
        <v>67</v>
      </c>
      <c r="B34" s="115">
        <f t="shared" si="60"/>
        <v>15113.309618313897</v>
      </c>
      <c r="C34" s="124">
        <f t="shared" si="61"/>
        <v>27755.634385404654</v>
      </c>
      <c r="D34" s="116">
        <f t="shared" si="62"/>
        <v>1.836502730796379</v>
      </c>
      <c r="E34" s="116">
        <f t="shared" si="40"/>
        <v>24.58358916558571</v>
      </c>
      <c r="F34" s="116">
        <f t="shared" si="45"/>
        <v>10.535823928108162</v>
      </c>
      <c r="G34" s="116">
        <f t="shared" si="33"/>
        <v>35.119413093693872</v>
      </c>
      <c r="I34" s="123" t="s">
        <v>67</v>
      </c>
      <c r="J34" s="115">
        <f t="shared" si="63"/>
        <v>10049.911555782857</v>
      </c>
      <c r="K34" s="124">
        <f t="shared" si="64"/>
        <v>26935.941698461262</v>
      </c>
      <c r="L34" s="116">
        <f t="shared" si="65"/>
        <v>2.6802167908594132</v>
      </c>
      <c r="M34" s="116">
        <f t="shared" si="41"/>
        <v>23.86781382263668</v>
      </c>
      <c r="N34" s="116">
        <f t="shared" si="46"/>
        <v>10.229063066844294</v>
      </c>
      <c r="O34" s="116">
        <f t="shared" si="42"/>
        <v>34.096876889480974</v>
      </c>
      <c r="P34" s="101">
        <f>(Customers!L16*Customers!H16)/12</f>
        <v>397.51419724700554</v>
      </c>
      <c r="Q34" s="118" t="s">
        <v>67</v>
      </c>
      <c r="R34" s="115">
        <f t="shared" si="57"/>
        <v>9607.3410570544584</v>
      </c>
      <c r="S34" s="124">
        <f t="shared" si="66"/>
        <v>25627.482581790566</v>
      </c>
      <c r="T34" s="116">
        <f t="shared" si="67"/>
        <v>2.6674896237781494</v>
      </c>
      <c r="U34" s="116">
        <f t="shared" si="30"/>
        <v>22.17129953759509</v>
      </c>
      <c r="V34" s="116">
        <f t="shared" si="47"/>
        <v>9.5019855161121853</v>
      </c>
      <c r="W34" s="116">
        <f t="shared" si="34"/>
        <v>31.673285053707275</v>
      </c>
      <c r="Y34" s="118" t="s">
        <v>66</v>
      </c>
      <c r="Z34" s="115">
        <f t="shared" si="35"/>
        <v>34326.123220356487</v>
      </c>
      <c r="AA34" s="116">
        <f t="shared" si="36"/>
        <v>78958.161164137171</v>
      </c>
      <c r="AB34" s="116">
        <f t="shared" si="43"/>
        <v>2.3002353239037627</v>
      </c>
      <c r="AC34" s="116">
        <f t="shared" si="37"/>
        <v>69.482035436971486</v>
      </c>
      <c r="AD34" s="116">
        <f t="shared" si="38"/>
        <v>29.778015187273496</v>
      </c>
      <c r="AE34" s="116">
        <f t="shared" si="39"/>
        <v>99.260050624244982</v>
      </c>
      <c r="AF34" s="102"/>
      <c r="AH34" s="118" t="s">
        <v>67</v>
      </c>
      <c r="AI34" s="116">
        <f t="shared" si="31"/>
        <v>80319.058665656485</v>
      </c>
      <c r="AJ34" s="116">
        <f t="shared" si="48"/>
        <v>64255.246932525188</v>
      </c>
      <c r="AK34" s="116">
        <f t="shared" si="49"/>
        <v>19276.574079757556</v>
      </c>
      <c r="AL34" s="116">
        <f t="shared" si="50"/>
        <v>19.276574079757555</v>
      </c>
      <c r="AN34" s="114">
        <f t="shared" si="44"/>
        <v>2018</v>
      </c>
      <c r="AO34" s="116">
        <f t="shared" si="58"/>
        <v>35020.306415554202</v>
      </c>
      <c r="AP34" s="116">
        <f t="shared" si="59"/>
        <v>81075.288470945117</v>
      </c>
      <c r="AQ34" s="116">
        <f t="shared" si="68"/>
        <v>2.3893479992310005</v>
      </c>
      <c r="AR34" s="116">
        <f t="shared" si="51"/>
        <v>71.259718430524032</v>
      </c>
      <c r="AS34" s="116">
        <f t="shared" si="52"/>
        <v>30.539879327367458</v>
      </c>
      <c r="AT34" s="116">
        <f t="shared" si="53"/>
        <v>101.79959775789149</v>
      </c>
      <c r="AU34" s="102"/>
      <c r="AV34" s="118" t="s">
        <v>67</v>
      </c>
      <c r="AW34" s="116">
        <f t="shared" si="32"/>
        <v>81075.288470945117</v>
      </c>
      <c r="AX34" s="116">
        <f t="shared" si="54"/>
        <v>64860.2307767561</v>
      </c>
      <c r="AY34" s="116">
        <f t="shared" si="55"/>
        <v>19458.069233026828</v>
      </c>
      <c r="AZ34" s="116">
        <f t="shared" si="56"/>
        <v>19.45806923302683</v>
      </c>
    </row>
    <row r="35" spans="1:52" x14ac:dyDescent="0.2">
      <c r="A35" s="118" t="s">
        <v>68</v>
      </c>
      <c r="B35" s="115">
        <f t="shared" si="60"/>
        <v>15108.775625428403</v>
      </c>
      <c r="C35" s="124">
        <f t="shared" si="61"/>
        <v>27822.851573216172</v>
      </c>
      <c r="D35" s="116">
        <f t="shared" si="62"/>
        <v>1.8415027307963789</v>
      </c>
      <c r="E35" s="116">
        <f t="shared" si="40"/>
        <v>24.643215676952639</v>
      </c>
      <c r="F35" s="116">
        <f t="shared" si="45"/>
        <v>10.561378147265419</v>
      </c>
      <c r="G35" s="116">
        <f t="shared" si="33"/>
        <v>35.204593824218058</v>
      </c>
      <c r="I35" s="123" t="s">
        <v>68</v>
      </c>
      <c r="J35" s="115">
        <f t="shared" si="63"/>
        <v>10046.896582316123</v>
      </c>
      <c r="K35" s="124">
        <f t="shared" si="64"/>
        <v>26978.095398863305</v>
      </c>
      <c r="L35" s="116">
        <f t="shared" si="65"/>
        <v>2.6852167908594131</v>
      </c>
      <c r="M35" s="116">
        <f t="shared" si="41"/>
        <v>23.90520758686684</v>
      </c>
      <c r="N35" s="116">
        <f t="shared" si="46"/>
        <v>10.245088965800075</v>
      </c>
      <c r="O35" s="116">
        <f t="shared" si="42"/>
        <v>34.150296552666916</v>
      </c>
      <c r="P35" s="101">
        <f>(Customers!L17*Customers!H17)/12</f>
        <v>451.99024251647273</v>
      </c>
      <c r="Q35" s="118" t="s">
        <v>68</v>
      </c>
      <c r="R35" s="115">
        <f t="shared" si="57"/>
        <v>10114.378392212666</v>
      </c>
      <c r="S35" s="124">
        <f t="shared" si="66"/>
        <v>27030.571304154269</v>
      </c>
      <c r="T35" s="116">
        <f t="shared" si="67"/>
        <v>2.6724896237781492</v>
      </c>
      <c r="U35" s="116">
        <f t="shared" si="30"/>
        <v>23.348311071411089</v>
      </c>
      <c r="V35" s="116">
        <f t="shared" si="47"/>
        <v>10.006419030604754</v>
      </c>
      <c r="W35" s="116">
        <f t="shared" si="34"/>
        <v>33.354730102015843</v>
      </c>
      <c r="Y35" s="118" t="s">
        <v>67</v>
      </c>
      <c r="Z35" s="115">
        <f t="shared" si="35"/>
        <v>34770.562231151212</v>
      </c>
      <c r="AA35" s="116">
        <f t="shared" si="36"/>
        <v>80319.058665656485</v>
      </c>
      <c r="AB35" s="116">
        <f t="shared" si="43"/>
        <v>2.3099729630974455</v>
      </c>
      <c r="AC35" s="116">
        <f t="shared" si="37"/>
        <v>70.622702525817473</v>
      </c>
      <c r="AD35" s="116">
        <f t="shared" si="38"/>
        <v>30.266872511064641</v>
      </c>
      <c r="AE35" s="116">
        <f t="shared" si="39"/>
        <v>100.88957503688212</v>
      </c>
      <c r="AF35" s="102"/>
      <c r="AH35" s="118" t="s">
        <v>68</v>
      </c>
      <c r="AI35" s="116">
        <f t="shared" si="31"/>
        <v>81831.51827623375</v>
      </c>
      <c r="AJ35" s="116">
        <f t="shared" si="48"/>
        <v>65465.214620987004</v>
      </c>
      <c r="AK35" s="116">
        <f t="shared" si="49"/>
        <v>19639.564386296101</v>
      </c>
      <c r="AL35" s="116">
        <f t="shared" si="50"/>
        <v>19.639564386296101</v>
      </c>
      <c r="AN35" s="114">
        <f t="shared" si="44"/>
        <v>2019</v>
      </c>
      <c r="AO35" s="116">
        <f t="shared" si="58"/>
        <v>35547.723933279674</v>
      </c>
      <c r="AP35" s="116">
        <f t="shared" si="59"/>
        <v>82665.024970401835</v>
      </c>
      <c r="AQ35" s="116">
        <f t="shared" si="68"/>
        <v>2.3993479992310003</v>
      </c>
      <c r="AR35" s="116">
        <f t="shared" si="51"/>
        <v>72.601615347189096</v>
      </c>
      <c r="AS35" s="116">
        <f t="shared" si="52"/>
        <v>31.114978005938198</v>
      </c>
      <c r="AT35" s="116">
        <f t="shared" si="53"/>
        <v>103.71659335312729</v>
      </c>
      <c r="AU35" s="102"/>
      <c r="AV35" s="118" t="s">
        <v>68</v>
      </c>
      <c r="AW35" s="116">
        <f t="shared" si="32"/>
        <v>82665.024970401835</v>
      </c>
      <c r="AX35" s="116">
        <f t="shared" si="54"/>
        <v>66132.019976321477</v>
      </c>
      <c r="AY35" s="116">
        <f t="shared" si="55"/>
        <v>19839.605992896442</v>
      </c>
      <c r="AZ35" s="116">
        <f t="shared" si="56"/>
        <v>19.839605992896441</v>
      </c>
    </row>
    <row r="36" spans="1:52" x14ac:dyDescent="0.2">
      <c r="A36" s="118" t="s">
        <v>69</v>
      </c>
      <c r="B36" s="115">
        <f t="shared" si="60"/>
        <v>15104.242992740776</v>
      </c>
      <c r="C36" s="124">
        <f t="shared" si="61"/>
        <v>27890.025932707911</v>
      </c>
      <c r="D36" s="116">
        <f t="shared" si="62"/>
        <v>1.8465027307963788</v>
      </c>
      <c r="E36" s="116">
        <f t="shared" si="40"/>
        <v>24.702804199889723</v>
      </c>
      <c r="F36" s="116">
        <f t="shared" si="45"/>
        <v>10.586916085667024</v>
      </c>
      <c r="G36" s="116">
        <f t="shared" si="33"/>
        <v>35.289720285556747</v>
      </c>
      <c r="I36" s="123" t="s">
        <v>69</v>
      </c>
      <c r="J36" s="115">
        <f t="shared" si="63"/>
        <v>10043.882513341428</v>
      </c>
      <c r="K36" s="124">
        <f t="shared" si="64"/>
        <v>27020.221382810352</v>
      </c>
      <c r="L36" s="116">
        <f t="shared" si="65"/>
        <v>2.690216790859413</v>
      </c>
      <c r="M36" s="116">
        <f t="shared" si="41"/>
        <v>23.942576766735225</v>
      </c>
      <c r="N36" s="116">
        <f t="shared" si="46"/>
        <v>10.261104328600812</v>
      </c>
      <c r="O36" s="116">
        <f t="shared" si="42"/>
        <v>34.203681095336037</v>
      </c>
      <c r="P36" s="101">
        <f>(Customers!L18*Customers!H18)/12</f>
        <v>507.03733515820767</v>
      </c>
      <c r="Q36" s="118" t="s">
        <v>69</v>
      </c>
      <c r="R36" s="115">
        <f t="shared" si="57"/>
        <v>10677.271760519958</v>
      </c>
      <c r="S36" s="124">
        <f t="shared" si="66"/>
        <v>28588.284349051639</v>
      </c>
      <c r="T36" s="116">
        <f t="shared" si="67"/>
        <v>2.6774896237781491</v>
      </c>
      <c r="U36" s="116">
        <f t="shared" si="30"/>
        <v>24.661115392522678</v>
      </c>
      <c r="V36" s="116">
        <f t="shared" si="47"/>
        <v>10.569049453938295</v>
      </c>
      <c r="W36" s="116">
        <f t="shared" si="34"/>
        <v>35.230164846460973</v>
      </c>
      <c r="Y36" s="118" t="s">
        <v>68</v>
      </c>
      <c r="Z36" s="115">
        <f t="shared" si="35"/>
        <v>35270.050599957191</v>
      </c>
      <c r="AA36" s="116">
        <f t="shared" si="36"/>
        <v>81831.51827623375</v>
      </c>
      <c r="AB36" s="116">
        <f t="shared" si="43"/>
        <v>2.3201417884082387</v>
      </c>
      <c r="AC36" s="116">
        <f t="shared" si="37"/>
        <v>71.896734335230562</v>
      </c>
      <c r="AD36" s="116">
        <f t="shared" si="38"/>
        <v>30.812886143670248</v>
      </c>
      <c r="AE36" s="116">
        <f t="shared" si="39"/>
        <v>102.7096204789008</v>
      </c>
      <c r="AF36" s="102"/>
      <c r="AH36" s="118" t="s">
        <v>69</v>
      </c>
      <c r="AI36" s="116">
        <f t="shared" si="31"/>
        <v>83498.531664569906</v>
      </c>
      <c r="AJ36" s="116">
        <f t="shared" si="48"/>
        <v>66798.825331655928</v>
      </c>
      <c r="AK36" s="116">
        <f t="shared" si="49"/>
        <v>20039.647599496777</v>
      </c>
      <c r="AL36" s="116">
        <f t="shared" si="50"/>
        <v>20.039647599496778</v>
      </c>
      <c r="AN36" s="114">
        <f t="shared" si="44"/>
        <v>2020</v>
      </c>
      <c r="AO36" s="116">
        <f t="shared" si="58"/>
        <v>36131.738348777566</v>
      </c>
      <c r="AP36" s="116">
        <f t="shared" si="59"/>
        <v>84411.71547167658</v>
      </c>
      <c r="AQ36" s="116">
        <f t="shared" si="68"/>
        <v>2.4093479992310001</v>
      </c>
      <c r="AR36" s="116">
        <f t="shared" si="51"/>
        <v>74.080969970678638</v>
      </c>
      <c r="AS36" s="116">
        <f t="shared" si="52"/>
        <v>31.748987130290843</v>
      </c>
      <c r="AT36" s="116">
        <f t="shared" si="53"/>
        <v>105.82995710096948</v>
      </c>
      <c r="AU36" s="102"/>
      <c r="AV36" s="118" t="s">
        <v>69</v>
      </c>
      <c r="AW36" s="116">
        <f t="shared" si="32"/>
        <v>84411.71547167658</v>
      </c>
      <c r="AX36" s="116">
        <f t="shared" si="54"/>
        <v>67529.372377341264</v>
      </c>
      <c r="AY36" s="116">
        <f t="shared" si="55"/>
        <v>20258.81171320238</v>
      </c>
      <c r="AZ36" s="116">
        <f t="shared" si="56"/>
        <v>20.25881171320238</v>
      </c>
    </row>
    <row r="37" spans="1:52" x14ac:dyDescent="0.2">
      <c r="A37" s="118" t="s">
        <v>70</v>
      </c>
      <c r="B37" s="115">
        <f t="shared" si="60"/>
        <v>15099.711719842953</v>
      </c>
      <c r="C37" s="124">
        <f t="shared" si="61"/>
        <v>27957.157483527313</v>
      </c>
      <c r="D37" s="116">
        <f t="shared" si="62"/>
        <v>1.8515027307963787</v>
      </c>
      <c r="E37" s="116">
        <f t="shared" si="40"/>
        <v>24.762354751823626</v>
      </c>
      <c r="F37" s="116">
        <f t="shared" si="45"/>
        <v>10.612437750781556</v>
      </c>
      <c r="G37" s="116">
        <f t="shared" si="33"/>
        <v>35.374792502605182</v>
      </c>
      <c r="I37" s="123" t="s">
        <v>70</v>
      </c>
      <c r="J37" s="115">
        <f t="shared" si="63"/>
        <v>10040.869348587426</v>
      </c>
      <c r="K37" s="124">
        <f t="shared" si="64"/>
        <v>27062.319663138449</v>
      </c>
      <c r="L37" s="116">
        <f t="shared" si="65"/>
        <v>2.6952167908594129</v>
      </c>
      <c r="M37" s="116">
        <f t="shared" si="41"/>
        <v>23.979921373627008</v>
      </c>
      <c r="N37" s="116">
        <f t="shared" si="46"/>
        <v>10.27710916012586</v>
      </c>
      <c r="O37" s="116">
        <f t="shared" si="42"/>
        <v>34.257030533752868</v>
      </c>
      <c r="P37" s="101">
        <f>(Customers!L19*Customers!H19)/12</f>
        <v>562.89336830729178</v>
      </c>
      <c r="Q37" s="118" t="s">
        <v>70</v>
      </c>
      <c r="R37" s="115">
        <f t="shared" si="57"/>
        <v>11297.498362522589</v>
      </c>
      <c r="S37" s="124">
        <f t="shared" si="66"/>
        <v>30305.422132117474</v>
      </c>
      <c r="T37" s="116">
        <f t="shared" si="67"/>
        <v>2.682489623778149</v>
      </c>
      <c r="U37" s="116">
        <f t="shared" si="30"/>
        <v>26.11316745675899</v>
      </c>
      <c r="V37" s="116">
        <f t="shared" si="47"/>
        <v>11.191357481468142</v>
      </c>
      <c r="W37" s="116">
        <f t="shared" si="34"/>
        <v>37.304524938227132</v>
      </c>
      <c r="Y37" s="118" t="s">
        <v>69</v>
      </c>
      <c r="Z37" s="115">
        <f t="shared" si="35"/>
        <v>35825.397266602158</v>
      </c>
      <c r="AA37" s="116">
        <f t="shared" si="36"/>
        <v>83498.531664569906</v>
      </c>
      <c r="AB37" s="116">
        <f t="shared" si="43"/>
        <v>2.3307077669843599</v>
      </c>
      <c r="AC37" s="116">
        <f t="shared" si="37"/>
        <v>73.30649635914763</v>
      </c>
      <c r="AD37" s="116">
        <f t="shared" si="38"/>
        <v>31.417069868206131</v>
      </c>
      <c r="AE37" s="116">
        <f t="shared" si="39"/>
        <v>104.72356622735376</v>
      </c>
      <c r="AF37" s="102"/>
      <c r="AH37" s="118" t="s">
        <v>70</v>
      </c>
      <c r="AI37" s="116">
        <f t="shared" si="31"/>
        <v>85324.899278783239</v>
      </c>
      <c r="AJ37" s="116">
        <f t="shared" si="48"/>
        <v>68259.9194230266</v>
      </c>
      <c r="AK37" s="116">
        <f t="shared" si="49"/>
        <v>20477.975826907979</v>
      </c>
      <c r="AL37" s="116">
        <f t="shared" si="50"/>
        <v>20.477975826907979</v>
      </c>
      <c r="AN37" s="114">
        <f t="shared" si="44"/>
        <v>2021</v>
      </c>
      <c r="AO37" s="116">
        <f t="shared" si="58"/>
        <v>36773.771394280193</v>
      </c>
      <c r="AP37" s="116">
        <f t="shared" si="59"/>
        <v>86320.026126194047</v>
      </c>
      <c r="AQ37" s="116">
        <f t="shared" si="68"/>
        <v>2.4193479992309999</v>
      </c>
      <c r="AR37" s="116">
        <f t="shared" si="51"/>
        <v>75.701578740927573</v>
      </c>
      <c r="AS37" s="116">
        <f t="shared" si="52"/>
        <v>32.443533746111825</v>
      </c>
      <c r="AT37" s="116">
        <f t="shared" si="53"/>
        <v>108.1451124870394</v>
      </c>
      <c r="AU37" s="102"/>
      <c r="AV37" s="118" t="s">
        <v>70</v>
      </c>
      <c r="AW37" s="116">
        <f t="shared" si="32"/>
        <v>86320.026126194047</v>
      </c>
      <c r="AX37" s="116">
        <f t="shared" si="54"/>
        <v>69056.020900955235</v>
      </c>
      <c r="AY37" s="116">
        <f t="shared" si="55"/>
        <v>20716.806270286568</v>
      </c>
      <c r="AZ37" s="116">
        <f t="shared" si="56"/>
        <v>20.716806270286568</v>
      </c>
    </row>
    <row r="38" spans="1:52" x14ac:dyDescent="0.2">
      <c r="A38" s="118" t="s">
        <v>71</v>
      </c>
      <c r="B38" s="115">
        <f t="shared" si="60"/>
        <v>15095.181806327</v>
      </c>
      <c r="C38" s="124">
        <f t="shared" si="61"/>
        <v>28024.246245313887</v>
      </c>
      <c r="D38" s="116">
        <f t="shared" si="62"/>
        <v>1.8565027307963786</v>
      </c>
      <c r="E38" s="116">
        <f t="shared" si="40"/>
        <v>24.821867350173996</v>
      </c>
      <c r="F38" s="116">
        <f t="shared" si="45"/>
        <v>10.63794315007457</v>
      </c>
      <c r="G38" s="116">
        <f t="shared" si="33"/>
        <v>35.459810500248565</v>
      </c>
      <c r="I38" s="123" t="s">
        <v>71</v>
      </c>
      <c r="J38" s="115">
        <f t="shared" si="63"/>
        <v>10037.85708778285</v>
      </c>
      <c r="K38" s="124">
        <f t="shared" si="64"/>
        <v>27104.390252678419</v>
      </c>
      <c r="L38" s="116">
        <f t="shared" si="65"/>
        <v>2.7002167908594128</v>
      </c>
      <c r="M38" s="116">
        <f t="shared" si="41"/>
        <v>24.017241418922744</v>
      </c>
      <c r="N38" s="116">
        <f t="shared" si="46"/>
        <v>10.293103465252607</v>
      </c>
      <c r="O38" s="116">
        <f t="shared" si="42"/>
        <v>34.31034488417535</v>
      </c>
      <c r="P38" s="101">
        <f>(Customers!L20*Customers!H20)/12</f>
        <v>620.22660200263169</v>
      </c>
      <c r="Q38" s="118" t="s">
        <v>71</v>
      </c>
      <c r="R38" s="115">
        <f t="shared" si="57"/>
        <v>11976.424463497582</v>
      </c>
      <c r="S38" s="124">
        <f t="shared" si="66"/>
        <v>32186.516475612538</v>
      </c>
      <c r="T38" s="116">
        <f t="shared" si="67"/>
        <v>2.6874896237781489</v>
      </c>
      <c r="U38" s="116">
        <f t="shared" si="30"/>
        <v>27.708605130548779</v>
      </c>
      <c r="V38" s="116">
        <f t="shared" si="47"/>
        <v>11.875116484520905</v>
      </c>
      <c r="W38" s="116">
        <f t="shared" si="34"/>
        <v>39.583721615069685</v>
      </c>
      <c r="Y38" s="118" t="s">
        <v>70</v>
      </c>
      <c r="Z38" s="115">
        <f t="shared" si="35"/>
        <v>36438.079430952967</v>
      </c>
      <c r="AA38" s="116">
        <f t="shared" si="36"/>
        <v>85324.899278783239</v>
      </c>
      <c r="AB38" s="116">
        <f t="shared" si="43"/>
        <v>2.3416409594382328</v>
      </c>
      <c r="AC38" s="116">
        <f t="shared" si="37"/>
        <v>74.855443582209617</v>
      </c>
      <c r="AD38" s="116">
        <f t="shared" si="38"/>
        <v>32.080904392375558</v>
      </c>
      <c r="AE38" s="116">
        <f t="shared" si="39"/>
        <v>106.93634797458517</v>
      </c>
      <c r="AF38" s="102"/>
      <c r="AH38" s="118" t="s">
        <v>71</v>
      </c>
      <c r="AI38" s="116">
        <f t="shared" si="31"/>
        <v>87315.15297360484</v>
      </c>
      <c r="AJ38" s="116">
        <f t="shared" si="48"/>
        <v>69852.122378883869</v>
      </c>
      <c r="AK38" s="116">
        <f t="shared" si="49"/>
        <v>20955.636713665161</v>
      </c>
      <c r="AL38" s="116">
        <f t="shared" si="50"/>
        <v>20.955636713665161</v>
      </c>
      <c r="AN38" s="114">
        <f t="shared" si="44"/>
        <v>2022</v>
      </c>
      <c r="AO38" s="116">
        <f t="shared" si="58"/>
        <v>37475.247159832506</v>
      </c>
      <c r="AP38" s="116">
        <f t="shared" si="59"/>
        <v>88394.658145747584</v>
      </c>
      <c r="AQ38" s="116">
        <f t="shared" si="68"/>
        <v>2.4293479992309996</v>
      </c>
      <c r="AR38" s="116">
        <f t="shared" si="51"/>
        <v>77.467595098752554</v>
      </c>
      <c r="AS38" s="116">
        <f t="shared" si="52"/>
        <v>33.200397899465386</v>
      </c>
      <c r="AT38" s="116">
        <f t="shared" si="53"/>
        <v>110.66799299821794</v>
      </c>
      <c r="AU38" s="102"/>
      <c r="AV38" s="118" t="s">
        <v>71</v>
      </c>
      <c r="AW38" s="116">
        <f t="shared" si="32"/>
        <v>88394.658145747584</v>
      </c>
      <c r="AX38" s="116">
        <f t="shared" si="54"/>
        <v>70715.726516598064</v>
      </c>
      <c r="AY38" s="116">
        <f t="shared" si="55"/>
        <v>21214.71795497942</v>
      </c>
      <c r="AZ38" s="116">
        <f t="shared" si="56"/>
        <v>21.21471795497942</v>
      </c>
    </row>
    <row r="39" spans="1:52" x14ac:dyDescent="0.2">
      <c r="A39" s="118" t="s">
        <v>72</v>
      </c>
      <c r="B39" s="115">
        <f t="shared" si="60"/>
        <v>15090.653251785103</v>
      </c>
      <c r="C39" s="124">
        <f t="shared" si="61"/>
        <v>28091.292237699217</v>
      </c>
      <c r="D39" s="116">
        <f t="shared" si="62"/>
        <v>1.8615027307963785</v>
      </c>
      <c r="E39" s="116">
        <f t="shared" si="40"/>
        <v>24.881342012353432</v>
      </c>
      <c r="F39" s="116">
        <f t="shared" si="45"/>
        <v>10.663432291008615</v>
      </c>
      <c r="G39" s="116">
        <f t="shared" si="33"/>
        <v>35.544774303362047</v>
      </c>
      <c r="I39" s="123" t="s">
        <v>72</v>
      </c>
      <c r="J39" s="115">
        <f t="shared" si="63"/>
        <v>10034.845730656516</v>
      </c>
      <c r="K39" s="124">
        <f t="shared" si="64"/>
        <v>27146.433164255897</v>
      </c>
      <c r="L39" s="116">
        <f t="shared" si="65"/>
        <v>2.7052167908594127</v>
      </c>
      <c r="M39" s="116">
        <f t="shared" si="41"/>
        <v>24.054536913998376</v>
      </c>
      <c r="N39" s="116">
        <f t="shared" si="46"/>
        <v>10.30908724885645</v>
      </c>
      <c r="O39" s="116">
        <f t="shared" si="42"/>
        <v>34.363624162854826</v>
      </c>
      <c r="P39" s="101">
        <f>(Customers!L21*Customers!H21)/12</f>
        <v>678.92610097499414</v>
      </c>
      <c r="Q39" s="118" t="s">
        <v>72</v>
      </c>
      <c r="R39" s="115">
        <f t="shared" si="57"/>
        <v>12715.531979615964</v>
      </c>
      <c r="S39" s="124">
        <f t="shared" si="66"/>
        <v>34236.437915935203</v>
      </c>
      <c r="T39" s="116">
        <f t="shared" si="67"/>
        <v>2.6924896237781488</v>
      </c>
      <c r="U39" s="116">
        <f t="shared" si="30"/>
        <v>29.451597371507784</v>
      </c>
      <c r="V39" s="116">
        <f t="shared" si="47"/>
        <v>12.622113159217623</v>
      </c>
      <c r="W39" s="116">
        <f t="shared" si="34"/>
        <v>42.073710530725407</v>
      </c>
      <c r="Y39" s="118" t="s">
        <v>71</v>
      </c>
      <c r="Z39" s="115">
        <f t="shared" si="35"/>
        <v>37109.463357607427</v>
      </c>
      <c r="AA39" s="116">
        <f t="shared" si="36"/>
        <v>87315.15297360484</v>
      </c>
      <c r="AB39" s="116">
        <f t="shared" si="43"/>
        <v>2.3529079936346013</v>
      </c>
      <c r="AC39" s="116">
        <f t="shared" si="37"/>
        <v>76.547713899645515</v>
      </c>
      <c r="AD39" s="116">
        <f t="shared" si="38"/>
        <v>32.806163099848078</v>
      </c>
      <c r="AE39" s="116">
        <f t="shared" si="39"/>
        <v>109.35387699949361</v>
      </c>
      <c r="AF39" s="102"/>
      <c r="AH39" s="118" t="s">
        <v>72</v>
      </c>
      <c r="AI39" s="116">
        <f t="shared" si="31"/>
        <v>89474.163317890314</v>
      </c>
      <c r="AJ39" s="116">
        <f t="shared" si="48"/>
        <v>71579.33065431226</v>
      </c>
      <c r="AK39" s="116">
        <f t="shared" si="49"/>
        <v>21473.799196293676</v>
      </c>
      <c r="AL39" s="116">
        <f t="shared" si="50"/>
        <v>21.473799196293676</v>
      </c>
      <c r="AN39" s="114">
        <f t="shared" si="44"/>
        <v>2023</v>
      </c>
      <c r="AO39" s="116">
        <f t="shared" si="58"/>
        <v>38237.823144271664</v>
      </c>
      <c r="AP39" s="116">
        <f t="shared" si="59"/>
        <v>90640.970552599319</v>
      </c>
      <c r="AQ39" s="116">
        <f t="shared" si="68"/>
        <v>2.4393479992309994</v>
      </c>
      <c r="AR39" s="116">
        <f t="shared" si="51"/>
        <v>79.383479700346584</v>
      </c>
      <c r="AS39" s="116">
        <f t="shared" si="52"/>
        <v>34.02149130014854</v>
      </c>
      <c r="AT39" s="116">
        <f t="shared" si="53"/>
        <v>113.40497100049512</v>
      </c>
      <c r="AU39" s="102"/>
      <c r="AV39" s="118" t="s">
        <v>72</v>
      </c>
      <c r="AW39" s="116">
        <f t="shared" si="32"/>
        <v>90640.970552599319</v>
      </c>
      <c r="AX39" s="116">
        <f t="shared" si="54"/>
        <v>72512.776442079456</v>
      </c>
      <c r="AY39" s="116">
        <f t="shared" si="55"/>
        <v>21753.832932623834</v>
      </c>
      <c r="AZ39" s="116">
        <f t="shared" si="56"/>
        <v>21.753832932623833</v>
      </c>
    </row>
    <row r="40" spans="1:52" x14ac:dyDescent="0.2">
      <c r="A40" s="118" t="s">
        <v>78</v>
      </c>
      <c r="B40" s="115">
        <f t="shared" si="60"/>
        <v>15086.126055809567</v>
      </c>
      <c r="C40" s="124">
        <f t="shared" si="61"/>
        <v>28158.295480306955</v>
      </c>
      <c r="D40" s="116">
        <f t="shared" si="62"/>
        <v>1.8665027307963784</v>
      </c>
      <c r="E40" s="116">
        <f t="shared" si="40"/>
        <v>24.940778755767493</v>
      </c>
      <c r="F40" s="116">
        <f t="shared" si="45"/>
        <v>10.688905181043214</v>
      </c>
      <c r="G40" s="116">
        <f t="shared" si="33"/>
        <v>35.629683936810707</v>
      </c>
      <c r="I40" s="123" t="s">
        <v>78</v>
      </c>
      <c r="J40" s="115">
        <f t="shared" si="63"/>
        <v>10031.83527693732</v>
      </c>
      <c r="K40" s="124">
        <f t="shared" si="64"/>
        <v>27188.448410691308</v>
      </c>
      <c r="L40" s="116">
        <f t="shared" si="65"/>
        <v>2.7102167908594126</v>
      </c>
      <c r="M40" s="116">
        <f t="shared" si="41"/>
        <v>24.091807870225235</v>
      </c>
      <c r="N40" s="116">
        <f t="shared" si="46"/>
        <v>10.325060515810815</v>
      </c>
      <c r="O40" s="116">
        <f t="shared" si="42"/>
        <v>34.41686838603605</v>
      </c>
      <c r="P40" s="101">
        <f>(Customers!L22*Customers!H22)/12</f>
        <v>739.10751611838225</v>
      </c>
      <c r="Q40" s="118" t="s">
        <v>78</v>
      </c>
      <c r="R40" s="115">
        <f t="shared" si="57"/>
        <v>13516.65399373887</v>
      </c>
      <c r="S40" s="124">
        <f t="shared" si="66"/>
        <v>36461.033896310073</v>
      </c>
      <c r="T40" s="116">
        <f t="shared" si="67"/>
        <v>2.6974896237781487</v>
      </c>
      <c r="U40" s="116">
        <f t="shared" si="30"/>
        <v>31.34689647684085</v>
      </c>
      <c r="V40" s="116">
        <f t="shared" si="47"/>
        <v>13.434384204360367</v>
      </c>
      <c r="W40" s="116">
        <f t="shared" si="34"/>
        <v>44.781280681201217</v>
      </c>
      <c r="Y40" s="118" t="s">
        <v>72</v>
      </c>
      <c r="Z40" s="115">
        <f t="shared" si="35"/>
        <v>37841.030962057579</v>
      </c>
      <c r="AA40" s="116">
        <f t="shared" si="36"/>
        <v>89474.163317890314</v>
      </c>
      <c r="AB40" s="116">
        <f t="shared" si="43"/>
        <v>2.3644747789140368</v>
      </c>
      <c r="AC40" s="116">
        <f t="shared" si="37"/>
        <v>78.387476297859592</v>
      </c>
      <c r="AD40" s="116">
        <f t="shared" si="38"/>
        <v>33.594632699082688</v>
      </c>
      <c r="AE40" s="116">
        <f t="shared" si="39"/>
        <v>111.98210899694227</v>
      </c>
      <c r="AF40" s="102"/>
      <c r="AH40" s="118" t="s">
        <v>78</v>
      </c>
      <c r="AI40" s="116">
        <f t="shared" si="31"/>
        <v>91807.77778730834</v>
      </c>
      <c r="AJ40" s="116">
        <f>0.8*AI40</f>
        <v>73446.22222984668</v>
      </c>
      <c r="AK40" s="116">
        <f>AJ40*0.3</f>
        <v>22033.866668954004</v>
      </c>
      <c r="AL40" s="116">
        <f>AK40/1000</f>
        <v>22.033866668954005</v>
      </c>
      <c r="AN40" s="114">
        <f t="shared" si="44"/>
        <v>2024</v>
      </c>
      <c r="AO40" s="116">
        <f t="shared" si="58"/>
        <v>39062.958072150344</v>
      </c>
      <c r="AP40" s="116">
        <f t="shared" si="59"/>
        <v>93063.817455629905</v>
      </c>
      <c r="AQ40" s="116">
        <f t="shared" si="68"/>
        <v>2.4493479992309992</v>
      </c>
      <c r="AR40" s="116">
        <f>$AC$5*AT40</f>
        <v>81.453760995687162</v>
      </c>
      <c r="AS40" s="116">
        <f>AT40-AR40</f>
        <v>34.908754712437357</v>
      </c>
      <c r="AT40" s="116">
        <f t="shared" si="53"/>
        <v>116.36251570812452</v>
      </c>
      <c r="AU40" s="102"/>
      <c r="AV40" s="118" t="s">
        <v>78</v>
      </c>
      <c r="AW40" s="116">
        <f t="shared" si="32"/>
        <v>93063.817455629905</v>
      </c>
      <c r="AX40" s="116">
        <f>0.8*AW40</f>
        <v>74451.053964503924</v>
      </c>
      <c r="AY40" s="116">
        <f>AX40*0.3</f>
        <v>22335.316189351175</v>
      </c>
      <c r="AZ40" s="116">
        <f>AY40/1000</f>
        <v>22.335316189351175</v>
      </c>
    </row>
    <row r="41" spans="1:52" x14ac:dyDescent="0.2">
      <c r="A41" s="118" t="s">
        <v>79</v>
      </c>
      <c r="B41" s="115">
        <f t="shared" si="60"/>
        <v>15081.600217992825</v>
      </c>
      <c r="C41" s="124">
        <f t="shared" si="61"/>
        <v>28225.255992752827</v>
      </c>
      <c r="D41" s="116">
        <f t="shared" si="62"/>
        <v>1.8715027307963783</v>
      </c>
      <c r="E41" s="116">
        <f t="shared" si="40"/>
        <v>25.000177597814723</v>
      </c>
      <c r="F41" s="116">
        <f t="shared" si="45"/>
        <v>10.714361827634885</v>
      </c>
      <c r="G41" s="116">
        <f t="shared" si="33"/>
        <v>35.714539425449608</v>
      </c>
      <c r="I41" s="123" t="s">
        <v>79</v>
      </c>
      <c r="J41" s="115">
        <f t="shared" si="63"/>
        <v>10028.825726354238</v>
      </c>
      <c r="K41" s="124">
        <f t="shared" si="64"/>
        <v>27230.436004799871</v>
      </c>
      <c r="L41" s="116">
        <f t="shared" si="65"/>
        <v>2.7152167908594125</v>
      </c>
      <c r="M41" s="116">
        <f t="shared" si="41"/>
        <v>24.129054298970036</v>
      </c>
      <c r="N41" s="116">
        <f t="shared" si="46"/>
        <v>10.341023270987161</v>
      </c>
      <c r="O41" s="116">
        <f t="shared" si="42"/>
        <v>34.470077569957198</v>
      </c>
      <c r="P41" s="101">
        <f>(Customers!L23*Customers!H23)/12</f>
        <v>801.12201412290631</v>
      </c>
      <c r="Q41" s="118" t="s">
        <v>79</v>
      </c>
      <c r="R41" s="115">
        <f t="shared" si="57"/>
        <v>14380.874873467859</v>
      </c>
      <c r="S41" s="124">
        <f t="shared" si="66"/>
        <v>38864.165126398788</v>
      </c>
      <c r="T41" s="116">
        <f t="shared" si="67"/>
        <v>2.7024896237781486</v>
      </c>
      <c r="U41" s="116">
        <f t="shared" si="30"/>
        <v>33.398806991755976</v>
      </c>
      <c r="V41" s="116">
        <f t="shared" si="47"/>
        <v>14.313774425038282</v>
      </c>
      <c r="W41" s="116">
        <f t="shared" si="34"/>
        <v>47.712581416794258</v>
      </c>
      <c r="Y41" s="118" t="s">
        <v>78</v>
      </c>
      <c r="Z41" s="115">
        <f t="shared" si="35"/>
        <v>38634.615326485757</v>
      </c>
      <c r="AA41" s="116">
        <f t="shared" si="36"/>
        <v>91807.77778730834</v>
      </c>
      <c r="AB41" s="116">
        <f t="shared" si="43"/>
        <v>2.3763088362981577</v>
      </c>
      <c r="AC41" s="116">
        <f t="shared" si="37"/>
        <v>80.379483102833575</v>
      </c>
      <c r="AD41" s="116">
        <f t="shared" si="38"/>
        <v>34.448349901214399</v>
      </c>
      <c r="AE41" s="116">
        <f t="shared" si="39"/>
        <v>114.82783300404797</v>
      </c>
      <c r="AH41" s="118" t="s">
        <v>79</v>
      </c>
      <c r="AI41" s="116">
        <f t="shared" si="31"/>
        <v>94319.857123951486</v>
      </c>
      <c r="AJ41" s="116">
        <f>0.8*AI41</f>
        <v>75455.885699161197</v>
      </c>
      <c r="AK41" s="116">
        <f>AJ41*0.3</f>
        <v>22636.765709748357</v>
      </c>
      <c r="AL41" s="116">
        <f>AK41/1000</f>
        <v>22.636765709748357</v>
      </c>
      <c r="AN41" s="114">
        <f t="shared" si="44"/>
        <v>2025</v>
      </c>
      <c r="AO41" s="116">
        <f t="shared" si="58"/>
        <v>39491.300817814925</v>
      </c>
      <c r="AP41" s="116">
        <f t="shared" si="59"/>
        <v>94319.857123951486</v>
      </c>
      <c r="AQ41" s="116">
        <f t="shared" si="68"/>
        <v>2.459347999230999</v>
      </c>
      <c r="AR41" s="116">
        <f>$AC$5*AT41</f>
        <v>83.084960436715008</v>
      </c>
      <c r="AS41" s="116">
        <f>AT41-AR41</f>
        <v>35.607840187163575</v>
      </c>
      <c r="AT41" s="116">
        <f t="shared" si="53"/>
        <v>118.69280062387858</v>
      </c>
      <c r="AV41" s="118" t="s">
        <v>79</v>
      </c>
      <c r="AW41" s="116">
        <f t="shared" si="32"/>
        <v>94319.857123951486</v>
      </c>
      <c r="AX41" s="116">
        <f>0.8*AW41</f>
        <v>75455.885699161197</v>
      </c>
      <c r="AY41" s="116">
        <f>AX41*0.3</f>
        <v>22636.765709748357</v>
      </c>
      <c r="AZ41" s="116">
        <f>AY41/1000</f>
        <v>22.636765709748357</v>
      </c>
    </row>
    <row r="42" spans="1:52" x14ac:dyDescent="0.2">
      <c r="A42" s="125"/>
      <c r="B42" s="126"/>
      <c r="C42" s="127"/>
      <c r="D42" s="127"/>
      <c r="E42" s="127"/>
      <c r="F42" s="127"/>
      <c r="G42" s="127"/>
      <c r="J42" s="103"/>
      <c r="P42" s="101">
        <f>(Customers!L24*Customers!H24)/12</f>
        <v>864.22087972898953</v>
      </c>
      <c r="Y42" s="118" t="s">
        <v>79</v>
      </c>
      <c r="Z42" s="115">
        <f t="shared" si="35"/>
        <v>39491.300817814925</v>
      </c>
      <c r="AA42" s="116">
        <f t="shared" si="36"/>
        <v>94319.857123951486</v>
      </c>
      <c r="AB42" s="116">
        <f t="shared" si="43"/>
        <v>2.3883704808579727</v>
      </c>
      <c r="AC42" s="116">
        <f t="shared" si="37"/>
        <v>82.528038888540735</v>
      </c>
      <c r="AD42" s="116">
        <f t="shared" si="38"/>
        <v>35.369159523660329</v>
      </c>
      <c r="AE42" s="116">
        <f t="shared" si="39"/>
        <v>117.89719841220105</v>
      </c>
      <c r="AH42" s="112"/>
      <c r="AV42" s="112"/>
    </row>
    <row r="43" spans="1:52" x14ac:dyDescent="0.2">
      <c r="B43" s="119"/>
      <c r="I43" s="119"/>
      <c r="AN43" s="101" t="s">
        <v>75</v>
      </c>
      <c r="AP43" s="120" t="s">
        <v>80</v>
      </c>
    </row>
    <row r="44" spans="1:52" ht="15" x14ac:dyDescent="0.2">
      <c r="A44" s="105" t="s">
        <v>178</v>
      </c>
      <c r="B44" s="121"/>
      <c r="C44" s="121"/>
      <c r="D44" s="121"/>
      <c r="E44" s="121"/>
      <c r="F44" s="121"/>
      <c r="G44" s="122"/>
      <c r="I44" s="108" t="s">
        <v>181</v>
      </c>
      <c r="J44" s="108"/>
      <c r="K44" s="108"/>
      <c r="L44" s="108"/>
      <c r="M44" s="108"/>
      <c r="N44" s="108"/>
      <c r="O44" s="108"/>
      <c r="Q44" s="108" t="s">
        <v>184</v>
      </c>
      <c r="R44" s="108"/>
      <c r="S44" s="108"/>
      <c r="T44" s="108"/>
      <c r="U44" s="108"/>
      <c r="V44" s="108"/>
      <c r="W44" s="108"/>
      <c r="AA44" s="120"/>
      <c r="AH44" s="108" t="s">
        <v>190</v>
      </c>
      <c r="AI44" s="108"/>
      <c r="AJ44" s="108"/>
      <c r="AK44" s="108"/>
      <c r="AL44" s="108"/>
      <c r="AN44" s="108" t="s">
        <v>187</v>
      </c>
      <c r="AO44" s="108"/>
      <c r="AP44" s="108"/>
      <c r="AQ44" s="108"/>
      <c r="AR44" s="108"/>
      <c r="AS44" s="108"/>
      <c r="AT44" s="108"/>
      <c r="AV44" s="108" t="s">
        <v>190</v>
      </c>
      <c r="AW44" s="108"/>
      <c r="AX44" s="108"/>
      <c r="AY44" s="108"/>
      <c r="AZ44" s="108"/>
    </row>
    <row r="45" spans="1:52" ht="15" x14ac:dyDescent="0.2">
      <c r="A45" s="109" t="s">
        <v>140</v>
      </c>
      <c r="B45" s="110" t="s">
        <v>168</v>
      </c>
      <c r="C45" s="111" t="s">
        <v>172</v>
      </c>
      <c r="D45" s="111" t="s">
        <v>169</v>
      </c>
      <c r="E45" s="111" t="s">
        <v>164</v>
      </c>
      <c r="F45" s="111" t="s">
        <v>170</v>
      </c>
      <c r="G45" s="111" t="s">
        <v>171</v>
      </c>
      <c r="I45" s="109" t="s">
        <v>140</v>
      </c>
      <c r="J45" s="110" t="s">
        <v>168</v>
      </c>
      <c r="K45" s="111" t="s">
        <v>172</v>
      </c>
      <c r="L45" s="111" t="s">
        <v>169</v>
      </c>
      <c r="M45" s="111" t="s">
        <v>164</v>
      </c>
      <c r="N45" s="111" t="s">
        <v>170</v>
      </c>
      <c r="O45" s="111" t="s">
        <v>171</v>
      </c>
      <c r="Q45" s="109" t="s">
        <v>140</v>
      </c>
      <c r="R45" s="109" t="s">
        <v>168</v>
      </c>
      <c r="S45" s="111" t="s">
        <v>172</v>
      </c>
      <c r="T45" s="111" t="s">
        <v>169</v>
      </c>
      <c r="U45" s="111" t="s">
        <v>164</v>
      </c>
      <c r="V45" s="111" t="s">
        <v>170</v>
      </c>
      <c r="W45" s="111" t="s">
        <v>171</v>
      </c>
      <c r="Y45" s="108" t="s">
        <v>187</v>
      </c>
      <c r="Z45" s="108"/>
      <c r="AA45" s="108"/>
      <c r="AB45" s="108"/>
      <c r="AC45" s="108"/>
      <c r="AD45" s="108"/>
      <c r="AE45" s="108"/>
      <c r="AH45" s="109" t="s">
        <v>140</v>
      </c>
      <c r="AI45" s="109" t="s">
        <v>172</v>
      </c>
      <c r="AJ45" s="109" t="s">
        <v>173</v>
      </c>
      <c r="AK45" s="109" t="s">
        <v>174</v>
      </c>
      <c r="AL45" s="109" t="s">
        <v>175</v>
      </c>
      <c r="AN45" s="109" t="s">
        <v>140</v>
      </c>
      <c r="AO45" s="109" t="s">
        <v>168</v>
      </c>
      <c r="AP45" s="111" t="s">
        <v>172</v>
      </c>
      <c r="AQ45" s="111" t="s">
        <v>169</v>
      </c>
      <c r="AR45" s="111" t="s">
        <v>164</v>
      </c>
      <c r="AS45" s="111" t="s">
        <v>170</v>
      </c>
      <c r="AT45" s="111" t="s">
        <v>171</v>
      </c>
      <c r="AV45" s="109" t="s">
        <v>140</v>
      </c>
      <c r="AW45" s="109" t="s">
        <v>172</v>
      </c>
      <c r="AX45" s="109" t="s">
        <v>173</v>
      </c>
      <c r="AY45" s="109" t="s">
        <v>174</v>
      </c>
      <c r="AZ45" s="109" t="s">
        <v>175</v>
      </c>
    </row>
    <row r="46" spans="1:52" x14ac:dyDescent="0.2">
      <c r="A46" s="115" t="s">
        <v>77</v>
      </c>
      <c r="B46" s="115">
        <v>0</v>
      </c>
      <c r="C46" s="116"/>
      <c r="D46" s="116">
        <v>0</v>
      </c>
      <c r="E46" s="116"/>
      <c r="F46" s="116"/>
      <c r="G46" s="116" t="e">
        <f>SUM('UE by Network Tariff'!#REF!)+SUM('UE by Network Tariff'!#REF!)</f>
        <v>#REF!</v>
      </c>
      <c r="H46" s="112"/>
      <c r="I46" s="115" t="s">
        <v>77</v>
      </c>
      <c r="J46" s="115"/>
      <c r="K46" s="116"/>
      <c r="L46" s="116">
        <v>0</v>
      </c>
      <c r="M46" s="116"/>
      <c r="N46" s="116"/>
      <c r="O46" s="116"/>
      <c r="Q46" s="114" t="s">
        <v>77</v>
      </c>
      <c r="R46" s="115">
        <v>4</v>
      </c>
      <c r="S46" s="116">
        <v>46.9</v>
      </c>
      <c r="T46" s="116">
        <f>S46/R46</f>
        <v>11.725</v>
      </c>
      <c r="U46" s="116">
        <f t="shared" ref="U46:U62" si="69">$AC$5*W46</f>
        <v>4.1590439009424177E-2</v>
      </c>
      <c r="V46" s="116">
        <f>W46-U46</f>
        <v>1.7824473861181793E-2</v>
      </c>
      <c r="W46" s="116">
        <f>AVERAGE(S46:S46)*8760*$AF$5/1000000</f>
        <v>5.941491287060597E-2</v>
      </c>
      <c r="Y46" s="109" t="s">
        <v>140</v>
      </c>
      <c r="Z46" s="109" t="s">
        <v>168</v>
      </c>
      <c r="AA46" s="111" t="s">
        <v>172</v>
      </c>
      <c r="AB46" s="111" t="s">
        <v>169</v>
      </c>
      <c r="AC46" s="111" t="s">
        <v>164</v>
      </c>
      <c r="AD46" s="111" t="s">
        <v>170</v>
      </c>
      <c r="AE46" s="111" t="s">
        <v>171</v>
      </c>
      <c r="AF46" s="112"/>
      <c r="AH46" s="114" t="s">
        <v>77</v>
      </c>
      <c r="AI46" s="116">
        <f t="shared" ref="AI46:AI62" si="70">AA47</f>
        <v>46.9</v>
      </c>
      <c r="AJ46" s="116"/>
      <c r="AK46" s="116"/>
      <c r="AL46" s="116"/>
      <c r="AN46" s="114">
        <v>2009</v>
      </c>
      <c r="AO46" s="116">
        <v>1500</v>
      </c>
      <c r="AP46" s="116">
        <v>159</v>
      </c>
      <c r="AQ46" s="116">
        <f>AP46/AO46</f>
        <v>0.106</v>
      </c>
      <c r="AR46" s="116"/>
      <c r="AS46" s="116"/>
      <c r="AT46" s="116"/>
      <c r="AU46" s="112"/>
      <c r="AV46" s="114" t="s">
        <v>77</v>
      </c>
      <c r="AW46" s="116">
        <f t="shared" ref="AW46:AW62" si="71">AP46</f>
        <v>159</v>
      </c>
      <c r="AX46" s="116"/>
      <c r="AY46" s="116"/>
      <c r="AZ46" s="116"/>
    </row>
    <row r="47" spans="1:52" x14ac:dyDescent="0.2">
      <c r="A47" s="115" t="s">
        <v>76</v>
      </c>
      <c r="B47" s="115">
        <v>15</v>
      </c>
      <c r="C47" s="116">
        <v>53.64</v>
      </c>
      <c r="D47" s="116">
        <f>C47/B47</f>
        <v>3.5760000000000001</v>
      </c>
      <c r="E47" s="116"/>
      <c r="F47" s="116"/>
      <c r="G47" s="116">
        <f t="shared" ref="G47:G62" si="72">AVERAGE(C46:C47)*8760*$AF$5/1000000</f>
        <v>6.7953431266083247E-2</v>
      </c>
      <c r="H47" s="117"/>
      <c r="I47" s="115" t="s">
        <v>76</v>
      </c>
      <c r="J47" s="115">
        <v>3</v>
      </c>
      <c r="K47" s="116">
        <v>10.7</v>
      </c>
      <c r="L47" s="116">
        <f>K47/J47</f>
        <v>3.5666666666666664</v>
      </c>
      <c r="M47" s="116"/>
      <c r="N47" s="116"/>
      <c r="O47" s="116"/>
      <c r="Q47" s="114" t="s">
        <v>76</v>
      </c>
      <c r="R47" s="115">
        <v>24</v>
      </c>
      <c r="S47" s="116">
        <v>116.7</v>
      </c>
      <c r="T47" s="116">
        <f>S47/R47</f>
        <v>4.8624999999999998</v>
      </c>
      <c r="U47" s="116">
        <f t="shared" si="69"/>
        <v>7.2539401086799515E-2</v>
      </c>
      <c r="V47" s="116">
        <f>W47-U47</f>
        <v>3.1088314751485518E-2</v>
      </c>
      <c r="W47" s="116">
        <f t="shared" ref="W47:W62" si="73">AVERAGE(S46:S47)*8760*$AF$5/1000000</f>
        <v>0.10362771583828503</v>
      </c>
      <c r="Y47" s="114" t="s">
        <v>77</v>
      </c>
      <c r="Z47" s="115">
        <f t="shared" ref="Z47:Z63" si="74">R46+J46+B46</f>
        <v>4</v>
      </c>
      <c r="AA47" s="116">
        <f t="shared" ref="AA47:AA63" si="75">S46+K46+C46</f>
        <v>46.9</v>
      </c>
      <c r="AB47" s="116">
        <f>AA47/Z47</f>
        <v>11.725</v>
      </c>
      <c r="AC47" s="116">
        <f t="shared" ref="AC47:AC63" si="76">U46+M46+E46</f>
        <v>4.1590439009424177E-2</v>
      </c>
      <c r="AD47" s="116">
        <f t="shared" ref="AD47:AD63" si="77">V46+N46+F46</f>
        <v>1.7824473861181793E-2</v>
      </c>
      <c r="AE47" s="116" t="e">
        <f t="shared" ref="AE47:AE63" si="78">W46+O46+G46</f>
        <v>#REF!</v>
      </c>
      <c r="AH47" s="114" t="s">
        <v>76</v>
      </c>
      <c r="AI47" s="116">
        <f t="shared" si="70"/>
        <v>181.04000000000002</v>
      </c>
      <c r="AJ47" s="116"/>
      <c r="AK47" s="116"/>
      <c r="AL47" s="116"/>
      <c r="AN47" s="114">
        <f>AN46+1</f>
        <v>2010</v>
      </c>
      <c r="AO47" s="116">
        <v>6802</v>
      </c>
      <c r="AP47" s="116">
        <v>6012</v>
      </c>
      <c r="AQ47" s="116">
        <f>AP47/AO47</f>
        <v>0.88385768891502503</v>
      </c>
      <c r="AR47" s="116"/>
      <c r="AS47" s="116"/>
      <c r="AT47" s="116"/>
      <c r="AV47" s="114" t="s">
        <v>76</v>
      </c>
      <c r="AW47" s="116">
        <f t="shared" si="71"/>
        <v>6012</v>
      </c>
      <c r="AX47" s="116"/>
      <c r="AY47" s="116"/>
      <c r="AZ47" s="116"/>
    </row>
    <row r="48" spans="1:52" x14ac:dyDescent="0.2">
      <c r="A48" s="123" t="s">
        <v>60</v>
      </c>
      <c r="B48" s="115">
        <v>30</v>
      </c>
      <c r="C48" s="116">
        <v>100.87</v>
      </c>
      <c r="D48" s="116">
        <f>C48/B48</f>
        <v>3.3623333333333334</v>
      </c>
      <c r="E48" s="116">
        <f t="shared" ref="E48:E62" si="79">$AC$5*G48</f>
        <v>6.8508941698786019E-2</v>
      </c>
      <c r="F48" s="116">
        <f>G48-E48</f>
        <v>2.9360975013765445E-2</v>
      </c>
      <c r="G48" s="116">
        <f t="shared" si="72"/>
        <v>9.7869916712551464E-2</v>
      </c>
      <c r="I48" s="123" t="s">
        <v>60</v>
      </c>
      <c r="J48" s="115">
        <v>4</v>
      </c>
      <c r="K48" s="116">
        <v>13.74</v>
      </c>
      <c r="L48" s="116">
        <f>K48/J48</f>
        <v>3.4350000000000001</v>
      </c>
      <c r="M48" s="116">
        <f t="shared" ref="M48:M62" si="80">$AC$5*O48</f>
        <v>1.0836570675803058E-2</v>
      </c>
      <c r="N48" s="116">
        <f>O48-M48</f>
        <v>4.6442445753441686E-3</v>
      </c>
      <c r="O48" s="116">
        <f t="shared" ref="O48:O62" si="81">AVERAGE(K47:K48)*8760*$AF$5/1000000</f>
        <v>1.5480815251147226E-2</v>
      </c>
      <c r="Q48" s="118" t="s">
        <v>60</v>
      </c>
      <c r="R48" s="115">
        <v>60</v>
      </c>
      <c r="S48" s="116">
        <v>216.17399999999998</v>
      </c>
      <c r="T48" s="116">
        <f>S48/R48</f>
        <v>3.6028999999999995</v>
      </c>
      <c r="U48" s="116">
        <f t="shared" si="69"/>
        <v>0.14759462467828424</v>
      </c>
      <c r="V48" s="116">
        <f>W48-U48</f>
        <v>6.3254839147836112E-2</v>
      </c>
      <c r="W48" s="116">
        <f t="shared" si="73"/>
        <v>0.21084946382612035</v>
      </c>
      <c r="Y48" s="114" t="s">
        <v>76</v>
      </c>
      <c r="Z48" s="115">
        <f t="shared" si="74"/>
        <v>42</v>
      </c>
      <c r="AA48" s="116">
        <f t="shared" si="75"/>
        <v>181.04000000000002</v>
      </c>
      <c r="AB48" s="116">
        <f t="shared" ref="AB48:AB63" si="82">AA48/Z48</f>
        <v>4.3104761904761908</v>
      </c>
      <c r="AC48" s="116">
        <f t="shared" si="76"/>
        <v>7.2539401086799515E-2</v>
      </c>
      <c r="AD48" s="116">
        <f t="shared" si="77"/>
        <v>3.1088314751485518E-2</v>
      </c>
      <c r="AE48" s="116">
        <f t="shared" si="78"/>
        <v>0.17158114710436828</v>
      </c>
      <c r="AH48" s="118" t="s">
        <v>60</v>
      </c>
      <c r="AI48" s="116">
        <f t="shared" si="70"/>
        <v>330.78399999999999</v>
      </c>
      <c r="AJ48" s="116">
        <f>0.8*AI48</f>
        <v>264.62720000000002</v>
      </c>
      <c r="AK48" s="116">
        <f>AJ48*0.3</f>
        <v>79.388159999999999</v>
      </c>
      <c r="AL48" s="116">
        <f>AK48/1000</f>
        <v>7.9388159999999999E-2</v>
      </c>
      <c r="AN48" s="114">
        <f t="shared" ref="AN48:AN62" si="83">AN47+1</f>
        <v>2011</v>
      </c>
      <c r="AO48" s="116">
        <v>21067</v>
      </c>
      <c r="AP48" s="116">
        <v>39136</v>
      </c>
      <c r="AQ48" s="116">
        <f>AP48/AO48</f>
        <v>1.8576921251246024</v>
      </c>
      <c r="AR48" s="116">
        <f>$AC$5*AT48</f>
        <v>20.018391688672523</v>
      </c>
      <c r="AS48" s="116">
        <f>AT48-AR48</f>
        <v>8.579310723716798</v>
      </c>
      <c r="AT48" s="116">
        <f>AVERAGE(AP47:AP48)*8760*$AF$5/1000000</f>
        <v>28.597702412389321</v>
      </c>
      <c r="AV48" s="118" t="s">
        <v>60</v>
      </c>
      <c r="AW48" s="116">
        <f t="shared" si="71"/>
        <v>39136</v>
      </c>
      <c r="AX48" s="116">
        <f>0.8*AW48</f>
        <v>31308.800000000003</v>
      </c>
      <c r="AY48" s="116">
        <f>AX48*0.3</f>
        <v>9392.6400000000012</v>
      </c>
      <c r="AZ48" s="116">
        <f>AY48/1000</f>
        <v>9.3926400000000019</v>
      </c>
    </row>
    <row r="49" spans="1:52" x14ac:dyDescent="0.2">
      <c r="A49" s="123" t="s">
        <v>61</v>
      </c>
      <c r="B49" s="115">
        <v>47</v>
      </c>
      <c r="C49" s="116">
        <v>158.03</v>
      </c>
      <c r="D49" s="116">
        <f>C49/B49</f>
        <v>3.3623404255319147</v>
      </c>
      <c r="E49" s="116">
        <f t="shared" si="79"/>
        <v>0.11479493240447675</v>
      </c>
      <c r="F49" s="116">
        <f t="shared" ref="F49:F62" si="84">G49-E49</f>
        <v>4.9197828173347197E-2</v>
      </c>
      <c r="G49" s="116">
        <f t="shared" si="72"/>
        <v>0.16399276057782394</v>
      </c>
      <c r="I49" s="123" t="s">
        <v>61</v>
      </c>
      <c r="J49" s="115">
        <v>17</v>
      </c>
      <c r="K49" s="116">
        <v>81.885000000000005</v>
      </c>
      <c r="L49" s="116">
        <f>K49/J49</f>
        <v>4.8167647058823535</v>
      </c>
      <c r="M49" s="116">
        <f t="shared" si="80"/>
        <v>4.239963465113205E-2</v>
      </c>
      <c r="N49" s="116">
        <f t="shared" ref="N49:N62" si="85">O49-M49</f>
        <v>1.8171271993342314E-2</v>
      </c>
      <c r="O49" s="116">
        <f t="shared" si="81"/>
        <v>6.0570906644474364E-2</v>
      </c>
      <c r="Q49" s="118" t="s">
        <v>61</v>
      </c>
      <c r="R49" s="115">
        <v>190</v>
      </c>
      <c r="S49" s="116">
        <v>723.35</v>
      </c>
      <c r="T49" s="116">
        <f>S49/R49</f>
        <v>3.807105263157895</v>
      </c>
      <c r="U49" s="116">
        <f t="shared" si="69"/>
        <v>0.41658012387942694</v>
      </c>
      <c r="V49" s="116">
        <f t="shared" ref="V49:V62" si="86">W49-U49</f>
        <v>0.17853433880546871</v>
      </c>
      <c r="W49" s="116">
        <f t="shared" si="73"/>
        <v>0.59511446268489565</v>
      </c>
      <c r="Y49" s="118" t="s">
        <v>60</v>
      </c>
      <c r="Z49" s="115">
        <f t="shared" si="74"/>
        <v>94</v>
      </c>
      <c r="AA49" s="116">
        <f t="shared" si="75"/>
        <v>330.78399999999999</v>
      </c>
      <c r="AB49" s="116">
        <f t="shared" si="82"/>
        <v>3.5189787234042553</v>
      </c>
      <c r="AC49" s="116">
        <f t="shared" si="76"/>
        <v>0.22694013705287333</v>
      </c>
      <c r="AD49" s="116">
        <f t="shared" si="77"/>
        <v>9.7260058736945723E-2</v>
      </c>
      <c r="AE49" s="116">
        <f t="shared" si="78"/>
        <v>0.32420019578981907</v>
      </c>
      <c r="AF49" s="102"/>
      <c r="AH49" s="118" t="s">
        <v>61</v>
      </c>
      <c r="AI49" s="116">
        <f t="shared" si="70"/>
        <v>963.26499999999999</v>
      </c>
      <c r="AJ49" s="116">
        <f t="shared" ref="AJ49:AJ60" si="87">0.8*AI49</f>
        <v>770.61200000000008</v>
      </c>
      <c r="AK49" s="116">
        <f t="shared" ref="AK49:AK60" si="88">AJ49*0.3</f>
        <v>231.18360000000001</v>
      </c>
      <c r="AL49" s="116">
        <f t="shared" ref="AL49:AL60" si="89">AK49/1000</f>
        <v>0.23118360000000002</v>
      </c>
      <c r="AN49" s="114">
        <f t="shared" si="83"/>
        <v>2012</v>
      </c>
      <c r="AO49" s="116">
        <v>31858</v>
      </c>
      <c r="AP49" s="116">
        <v>69955</v>
      </c>
      <c r="AQ49" s="116">
        <f>AP49/AO49</f>
        <v>2.1958377801494131</v>
      </c>
      <c r="AR49" s="116">
        <f t="shared" ref="AR49:AR60" si="90">$AC$5*AT49</f>
        <v>48.37038999975578</v>
      </c>
      <c r="AS49" s="116">
        <f t="shared" ref="AS49:AS60" si="91">AT49-AR49</f>
        <v>20.730167142752485</v>
      </c>
      <c r="AT49" s="116">
        <f t="shared" ref="AT49:AT62" si="92">AVERAGE(AP48:AP49)*8760*$AF$5/1000000</f>
        <v>69.100557142508265</v>
      </c>
      <c r="AU49" s="102"/>
      <c r="AV49" s="118" t="s">
        <v>61</v>
      </c>
      <c r="AW49" s="116">
        <f t="shared" si="71"/>
        <v>69955</v>
      </c>
      <c r="AX49" s="116">
        <f t="shared" ref="AX49:AX60" si="93">0.8*AW49</f>
        <v>55964</v>
      </c>
      <c r="AY49" s="116">
        <f t="shared" ref="AY49:AY60" si="94">AX49*0.3</f>
        <v>16789.2</v>
      </c>
      <c r="AZ49" s="116">
        <f t="shared" ref="AZ49:AZ60" si="95">AY49/1000</f>
        <v>16.789200000000001</v>
      </c>
    </row>
    <row r="50" spans="1:52" x14ac:dyDescent="0.2">
      <c r="A50" s="123" t="s">
        <v>62</v>
      </c>
      <c r="B50" s="115">
        <v>48</v>
      </c>
      <c r="C50" s="116">
        <v>159.10999999999999</v>
      </c>
      <c r="D50" s="116">
        <f>C50/B50</f>
        <v>3.3147916666666664</v>
      </c>
      <c r="E50" s="116">
        <f t="shared" si="79"/>
        <v>0.1406182497595819</v>
      </c>
      <c r="F50" s="116">
        <f t="shared" si="84"/>
        <v>6.026496418267796E-2</v>
      </c>
      <c r="G50" s="116">
        <f t="shared" si="72"/>
        <v>0.20088321394225986</v>
      </c>
      <c r="I50" s="123" t="s">
        <v>62</v>
      </c>
      <c r="J50" s="115">
        <v>24</v>
      </c>
      <c r="K50" s="116">
        <v>110.425</v>
      </c>
      <c r="L50" s="116">
        <f>K50/J50</f>
        <v>4.6010416666666663</v>
      </c>
      <c r="M50" s="116">
        <f t="shared" si="80"/>
        <v>8.5269267866762935E-2</v>
      </c>
      <c r="N50" s="116">
        <f t="shared" si="85"/>
        <v>3.6543971942898407E-2</v>
      </c>
      <c r="O50" s="116">
        <f t="shared" si="81"/>
        <v>0.12181323980966134</v>
      </c>
      <c r="Q50" s="118" t="s">
        <v>62</v>
      </c>
      <c r="R50" s="115">
        <v>243</v>
      </c>
      <c r="S50" s="124">
        <v>1162.48</v>
      </c>
      <c r="T50" s="116">
        <f>S50/R50</f>
        <v>4.7838683127572015</v>
      </c>
      <c r="U50" s="116">
        <f t="shared" si="69"/>
        <v>0.83616735178190182</v>
      </c>
      <c r="V50" s="116">
        <f t="shared" si="86"/>
        <v>0.35835743647795792</v>
      </c>
      <c r="W50" s="116">
        <f t="shared" si="73"/>
        <v>1.1945247882598597</v>
      </c>
      <c r="Y50" s="118" t="s">
        <v>61</v>
      </c>
      <c r="Z50" s="115">
        <f t="shared" si="74"/>
        <v>254</v>
      </c>
      <c r="AA50" s="116">
        <f t="shared" si="75"/>
        <v>963.26499999999999</v>
      </c>
      <c r="AB50" s="116">
        <f t="shared" si="82"/>
        <v>3.7923818897637793</v>
      </c>
      <c r="AC50" s="116">
        <f t="shared" si="76"/>
        <v>0.57377469093503575</v>
      </c>
      <c r="AD50" s="116">
        <f t="shared" si="77"/>
        <v>0.24590343897215822</v>
      </c>
      <c r="AE50" s="116">
        <f t="shared" si="78"/>
        <v>0.81967812990719402</v>
      </c>
      <c r="AF50" s="102"/>
      <c r="AH50" s="118" t="s">
        <v>62</v>
      </c>
      <c r="AI50" s="116">
        <f t="shared" si="70"/>
        <v>1432.0149999999999</v>
      </c>
      <c r="AJ50" s="116">
        <f t="shared" si="87"/>
        <v>1145.6119999999999</v>
      </c>
      <c r="AK50" s="116">
        <f t="shared" si="88"/>
        <v>343.68359999999996</v>
      </c>
      <c r="AL50" s="116">
        <f t="shared" si="89"/>
        <v>0.34368359999999998</v>
      </c>
      <c r="AN50" s="114">
        <f t="shared" si="83"/>
        <v>2013</v>
      </c>
      <c r="AO50" s="116">
        <v>36411</v>
      </c>
      <c r="AP50" s="116">
        <v>85178</v>
      </c>
      <c r="AQ50" s="116">
        <f>AP50/AO50</f>
        <v>2.3393479992310016</v>
      </c>
      <c r="AR50" s="116">
        <f t="shared" si="90"/>
        <v>68.785176704147119</v>
      </c>
      <c r="AS50" s="116">
        <f t="shared" si="91"/>
        <v>29.479361444634492</v>
      </c>
      <c r="AT50" s="116">
        <f t="shared" si="92"/>
        <v>98.264538148781611</v>
      </c>
      <c r="AU50" s="102"/>
      <c r="AV50" s="118" t="s">
        <v>62</v>
      </c>
      <c r="AW50" s="116">
        <f t="shared" si="71"/>
        <v>85178</v>
      </c>
      <c r="AX50" s="116">
        <f t="shared" si="93"/>
        <v>68142.400000000009</v>
      </c>
      <c r="AY50" s="116">
        <f t="shared" si="94"/>
        <v>20442.72</v>
      </c>
      <c r="AZ50" s="116">
        <f t="shared" si="95"/>
        <v>20.442720000000001</v>
      </c>
    </row>
    <row r="51" spans="1:52" x14ac:dyDescent="0.2">
      <c r="A51" s="123" t="s">
        <v>63</v>
      </c>
      <c r="B51" s="115">
        <f>B50*$A$1</f>
        <v>47.985600000000005</v>
      </c>
      <c r="C51" s="124">
        <f>B51*D51</f>
        <v>159.30219499999998</v>
      </c>
      <c r="D51" s="116">
        <f>D50+$A$2</f>
        <v>3.3197916666666663</v>
      </c>
      <c r="E51" s="116">
        <f t="shared" si="79"/>
        <v>0.14118233449898057</v>
      </c>
      <c r="F51" s="116">
        <f t="shared" si="84"/>
        <v>6.0506714785277388E-2</v>
      </c>
      <c r="G51" s="116">
        <f t="shared" si="72"/>
        <v>0.20168904928425796</v>
      </c>
      <c r="I51" s="123" t="s">
        <v>63</v>
      </c>
      <c r="J51" s="115">
        <f>J50*$A$1</f>
        <v>23.992800000000003</v>
      </c>
      <c r="K51" s="124">
        <f>J51*L51</f>
        <v>110.5118365</v>
      </c>
      <c r="L51" s="116">
        <f>L50+$A$2</f>
        <v>4.6060416666666661</v>
      </c>
      <c r="M51" s="116">
        <f t="shared" si="80"/>
        <v>9.7962260377274749E-2</v>
      </c>
      <c r="N51" s="116">
        <f t="shared" si="85"/>
        <v>4.1983825875974892E-2</v>
      </c>
      <c r="O51" s="116">
        <f t="shared" si="81"/>
        <v>0.13994608625324964</v>
      </c>
      <c r="Q51" s="118" t="s">
        <v>63</v>
      </c>
      <c r="R51" s="115">
        <f t="shared" ref="R51:R62" si="96">R50+P52</f>
        <v>293</v>
      </c>
      <c r="S51" s="124">
        <f>R51*T51</f>
        <v>1403.1384156378599</v>
      </c>
      <c r="T51" s="116">
        <f>T50+$A$2</f>
        <v>4.7888683127572014</v>
      </c>
      <c r="U51" s="116">
        <f t="shared" si="69"/>
        <v>1.1375820494354145</v>
      </c>
      <c r="V51" s="116">
        <f t="shared" si="86"/>
        <v>0.4875351640437493</v>
      </c>
      <c r="W51" s="116">
        <f t="shared" si="73"/>
        <v>1.6251172134791638</v>
      </c>
      <c r="Y51" s="118" t="s">
        <v>62</v>
      </c>
      <c r="Z51" s="115">
        <f t="shared" si="74"/>
        <v>315</v>
      </c>
      <c r="AA51" s="116">
        <f t="shared" si="75"/>
        <v>1432.0149999999999</v>
      </c>
      <c r="AB51" s="116">
        <f t="shared" si="82"/>
        <v>4.5460793650793647</v>
      </c>
      <c r="AC51" s="116">
        <f t="shared" si="76"/>
        <v>1.0620548694082466</v>
      </c>
      <c r="AD51" s="116">
        <f t="shared" si="77"/>
        <v>0.45516637260353426</v>
      </c>
      <c r="AE51" s="116">
        <f t="shared" si="78"/>
        <v>1.517221242011781</v>
      </c>
      <c r="AF51" s="102"/>
      <c r="AH51" s="118" t="s">
        <v>63</v>
      </c>
      <c r="AI51" s="116">
        <f t="shared" si="70"/>
        <v>1672.95244713786</v>
      </c>
      <c r="AJ51" s="116">
        <f t="shared" si="87"/>
        <v>1338.3619577102882</v>
      </c>
      <c r="AK51" s="116">
        <f t="shared" si="88"/>
        <v>401.50858731308642</v>
      </c>
      <c r="AL51" s="116">
        <f t="shared" si="89"/>
        <v>0.40150858731308642</v>
      </c>
      <c r="AN51" s="114">
        <f t="shared" si="83"/>
        <v>2014</v>
      </c>
      <c r="AO51" s="116">
        <f t="shared" ref="AO51:AO62" si="97">AVERAGE(Z52:Z53)</f>
        <v>389.96760324000002</v>
      </c>
      <c r="AP51" s="116">
        <f t="shared" ref="AP51:AP62" si="98">AVERAGE(AA52:AA53)</f>
        <v>1793.6710748682649</v>
      </c>
      <c r="AQ51" s="116">
        <f>AQ50+0.01</f>
        <v>2.3493479992310013</v>
      </c>
      <c r="AR51" s="116">
        <f t="shared" si="90"/>
        <v>38.562792978539548</v>
      </c>
      <c r="AS51" s="116">
        <f t="shared" si="91"/>
        <v>16.526911276516955</v>
      </c>
      <c r="AT51" s="116">
        <f t="shared" si="92"/>
        <v>55.089704255056503</v>
      </c>
      <c r="AU51" s="102"/>
      <c r="AV51" s="118" t="s">
        <v>63</v>
      </c>
      <c r="AW51" s="116">
        <f t="shared" si="71"/>
        <v>1793.6710748682649</v>
      </c>
      <c r="AX51" s="116">
        <f t="shared" si="93"/>
        <v>1434.9368598946121</v>
      </c>
      <c r="AY51" s="116">
        <f t="shared" si="94"/>
        <v>430.4810579683836</v>
      </c>
      <c r="AZ51" s="116">
        <f t="shared" si="95"/>
        <v>0.4304810579683836</v>
      </c>
    </row>
    <row r="52" spans="1:52" x14ac:dyDescent="0.2">
      <c r="A52" s="123" t="s">
        <v>64</v>
      </c>
      <c r="B52" s="115">
        <f t="shared" ref="B52:B62" si="99">B51*$A$1</f>
        <v>47.971204320000005</v>
      </c>
      <c r="C52" s="124">
        <f t="shared" ref="C52:C62" si="100">B52*D52</f>
        <v>159.49426036309998</v>
      </c>
      <c r="D52" s="116">
        <f t="shared" ref="D52:D62" si="101">D51+$A$2</f>
        <v>3.3247916666666661</v>
      </c>
      <c r="E52" s="116">
        <f t="shared" si="79"/>
        <v>0.1413527135735568</v>
      </c>
      <c r="F52" s="116">
        <f t="shared" si="84"/>
        <v>6.0579734388667206E-2</v>
      </c>
      <c r="G52" s="116">
        <f t="shared" si="72"/>
        <v>0.20193244796222401</v>
      </c>
      <c r="I52" s="123" t="s">
        <v>64</v>
      </c>
      <c r="J52" s="115">
        <f t="shared" ref="J52:J62" si="102">J51*$A$1</f>
        <v>23.985602160000003</v>
      </c>
      <c r="K52" s="124">
        <f t="shared" ref="K52:K62" si="103">J52*L52</f>
        <v>110.59861095984999</v>
      </c>
      <c r="L52" s="116">
        <f t="shared" ref="L52:L62" si="104">L51+$A$2</f>
        <v>4.611041666666666</v>
      </c>
      <c r="M52" s="116">
        <f t="shared" si="80"/>
        <v>9.80392385866245E-2</v>
      </c>
      <c r="N52" s="116">
        <f t="shared" si="85"/>
        <v>4.2016816537124801E-2</v>
      </c>
      <c r="O52" s="116">
        <f t="shared" si="81"/>
        <v>0.1400560551237493</v>
      </c>
      <c r="P52" s="101">
        <v>50</v>
      </c>
      <c r="Q52" s="118" t="s">
        <v>64</v>
      </c>
      <c r="R52" s="115">
        <f t="shared" si="96"/>
        <v>343</v>
      </c>
      <c r="S52" s="124">
        <f t="shared" ref="S52:S62" si="105">R52*T52</f>
        <v>1644.29683127572</v>
      </c>
      <c r="T52" s="116">
        <f t="shared" ref="T52:T62" si="106">T51+$A$2</f>
        <v>4.7938683127572013</v>
      </c>
      <c r="U52" s="116">
        <f t="shared" si="69"/>
        <v>1.3512171617476414</v>
      </c>
      <c r="V52" s="116">
        <f t="shared" si="86"/>
        <v>0.57909306932041793</v>
      </c>
      <c r="W52" s="116">
        <f t="shared" si="73"/>
        <v>1.9303102310680593</v>
      </c>
      <c r="Y52" s="118" t="s">
        <v>63</v>
      </c>
      <c r="Z52" s="115">
        <f t="shared" si="74"/>
        <v>364.97839999999997</v>
      </c>
      <c r="AA52" s="116">
        <f t="shared" si="75"/>
        <v>1672.95244713786</v>
      </c>
      <c r="AB52" s="116">
        <f t="shared" si="82"/>
        <v>4.5837026167517312</v>
      </c>
      <c r="AC52" s="116">
        <f t="shared" si="76"/>
        <v>1.3767266443116699</v>
      </c>
      <c r="AD52" s="116">
        <f t="shared" si="77"/>
        <v>0.5900257047050016</v>
      </c>
      <c r="AE52" s="116">
        <f t="shared" si="78"/>
        <v>1.9667523490166714</v>
      </c>
      <c r="AF52" s="102"/>
      <c r="AH52" s="118" t="s">
        <v>64</v>
      </c>
      <c r="AI52" s="116">
        <f t="shared" si="70"/>
        <v>1914.3897025986701</v>
      </c>
      <c r="AJ52" s="116">
        <f t="shared" si="87"/>
        <v>1531.511762078936</v>
      </c>
      <c r="AK52" s="116">
        <f t="shared" si="88"/>
        <v>459.45352862368082</v>
      </c>
      <c r="AL52" s="116">
        <f t="shared" si="89"/>
        <v>0.45945352862368083</v>
      </c>
      <c r="AN52" s="114">
        <f t="shared" si="83"/>
        <v>2015</v>
      </c>
      <c r="AO52" s="116">
        <f t="shared" si="97"/>
        <v>489.94601295902805</v>
      </c>
      <c r="AP52" s="116">
        <f t="shared" si="98"/>
        <v>2275.3016501733568</v>
      </c>
      <c r="AQ52" s="116">
        <f t="shared" ref="AQ52:AQ62" si="107">AQ51+0.01</f>
        <v>2.3593479992310011</v>
      </c>
      <c r="AR52" s="116">
        <f t="shared" si="90"/>
        <v>1.8041616412777615</v>
      </c>
      <c r="AS52" s="116">
        <f t="shared" si="91"/>
        <v>0.77321213197618355</v>
      </c>
      <c r="AT52" s="116">
        <f t="shared" si="92"/>
        <v>2.577373773253945</v>
      </c>
      <c r="AU52" s="102"/>
      <c r="AV52" s="118" t="s">
        <v>64</v>
      </c>
      <c r="AW52" s="116">
        <f t="shared" si="71"/>
        <v>2275.3016501733568</v>
      </c>
      <c r="AX52" s="116">
        <f t="shared" si="93"/>
        <v>1820.2413201386855</v>
      </c>
      <c r="AY52" s="116">
        <f t="shared" si="94"/>
        <v>546.07239604160566</v>
      </c>
      <c r="AZ52" s="116">
        <f t="shared" si="95"/>
        <v>0.54607239604160562</v>
      </c>
    </row>
    <row r="53" spans="1:52" x14ac:dyDescent="0.2">
      <c r="A53" s="123" t="s">
        <v>65</v>
      </c>
      <c r="B53" s="115">
        <f t="shared" si="99"/>
        <v>47.956812958704006</v>
      </c>
      <c r="C53" s="124">
        <f t="shared" si="100"/>
        <v>159.68619614978459</v>
      </c>
      <c r="D53" s="116">
        <f t="shared" si="101"/>
        <v>3.329791666666666</v>
      </c>
      <c r="E53" s="116">
        <f t="shared" si="79"/>
        <v>0.14152297771427816</v>
      </c>
      <c r="F53" s="116">
        <f t="shared" si="84"/>
        <v>6.0652704734690643E-2</v>
      </c>
      <c r="G53" s="116">
        <f t="shared" si="72"/>
        <v>0.2021756824489688</v>
      </c>
      <c r="I53" s="123" t="s">
        <v>65</v>
      </c>
      <c r="J53" s="115">
        <f t="shared" si="102"/>
        <v>23.978406479352003</v>
      </c>
      <c r="K53" s="124">
        <f t="shared" si="103"/>
        <v>110.68532340895881</v>
      </c>
      <c r="L53" s="116">
        <f t="shared" si="104"/>
        <v>4.6160416666666659</v>
      </c>
      <c r="M53" s="116">
        <f t="shared" si="80"/>
        <v>9.8116161792445256E-2</v>
      </c>
      <c r="N53" s="116">
        <f t="shared" si="85"/>
        <v>4.2049783625333681E-2</v>
      </c>
      <c r="O53" s="116">
        <f t="shared" si="81"/>
        <v>0.14016594541777894</v>
      </c>
      <c r="P53" s="101">
        <f t="shared" ref="P53:P63" si="108">P52</f>
        <v>50</v>
      </c>
      <c r="Q53" s="118" t="s">
        <v>65</v>
      </c>
      <c r="R53" s="115">
        <f t="shared" si="96"/>
        <v>493</v>
      </c>
      <c r="S53" s="124">
        <f t="shared" si="105"/>
        <v>2365.8420781893001</v>
      </c>
      <c r="T53" s="116">
        <f t="shared" si="106"/>
        <v>4.7988683127572012</v>
      </c>
      <c r="U53" s="116">
        <f t="shared" si="69"/>
        <v>1.7780750291409775</v>
      </c>
      <c r="V53" s="116">
        <f t="shared" si="86"/>
        <v>0.76203215534613333</v>
      </c>
      <c r="W53" s="116">
        <f t="shared" si="73"/>
        <v>2.5401071844871108</v>
      </c>
      <c r="Y53" s="118" t="s">
        <v>64</v>
      </c>
      <c r="Z53" s="115">
        <f t="shared" si="74"/>
        <v>414.95680648000001</v>
      </c>
      <c r="AA53" s="116">
        <f t="shared" si="75"/>
        <v>1914.3897025986701</v>
      </c>
      <c r="AB53" s="116">
        <f t="shared" si="82"/>
        <v>4.6134674084227596</v>
      </c>
      <c r="AC53" s="116">
        <f t="shared" si="76"/>
        <v>1.5906091139078227</v>
      </c>
      <c r="AD53" s="116">
        <f t="shared" si="77"/>
        <v>0.68168962024620994</v>
      </c>
      <c r="AE53" s="116">
        <f t="shared" si="78"/>
        <v>2.2722987341540328</v>
      </c>
      <c r="AF53" s="102"/>
      <c r="AH53" s="118" t="s">
        <v>65</v>
      </c>
      <c r="AI53" s="116">
        <f t="shared" si="70"/>
        <v>2636.2135977480439</v>
      </c>
      <c r="AJ53" s="116">
        <f t="shared" si="87"/>
        <v>2108.970878198435</v>
      </c>
      <c r="AK53" s="116">
        <f t="shared" si="88"/>
        <v>632.69126345953043</v>
      </c>
      <c r="AL53" s="116">
        <f t="shared" si="89"/>
        <v>0.63269126345953042</v>
      </c>
      <c r="AN53" s="114">
        <f t="shared" si="83"/>
        <v>2016</v>
      </c>
      <c r="AO53" s="116">
        <f t="shared" si="97"/>
        <v>639.92442915514027</v>
      </c>
      <c r="AP53" s="116">
        <f t="shared" si="98"/>
        <v>2997.8754495740804</v>
      </c>
      <c r="AQ53" s="116">
        <f t="shared" si="107"/>
        <v>2.3693479992310009</v>
      </c>
      <c r="AR53" s="116">
        <f t="shared" si="90"/>
        <v>2.3380996860654379</v>
      </c>
      <c r="AS53" s="116">
        <f t="shared" si="91"/>
        <v>1.0020427225994735</v>
      </c>
      <c r="AT53" s="116">
        <f t="shared" si="92"/>
        <v>3.3401424086649114</v>
      </c>
      <c r="AU53" s="102"/>
      <c r="AV53" s="118" t="s">
        <v>65</v>
      </c>
      <c r="AW53" s="116">
        <f t="shared" si="71"/>
        <v>2997.8754495740804</v>
      </c>
      <c r="AX53" s="116">
        <f t="shared" si="93"/>
        <v>2398.3003596592644</v>
      </c>
      <c r="AY53" s="116">
        <f t="shared" si="94"/>
        <v>719.49010789777924</v>
      </c>
      <c r="AZ53" s="116">
        <f t="shared" si="95"/>
        <v>0.71949010789777923</v>
      </c>
    </row>
    <row r="54" spans="1:52" x14ac:dyDescent="0.2">
      <c r="A54" s="123" t="s">
        <v>66</v>
      </c>
      <c r="B54" s="115">
        <f t="shared" si="99"/>
        <v>47.942425914816397</v>
      </c>
      <c r="C54" s="124">
        <f t="shared" si="100"/>
        <v>159.87800242051372</v>
      </c>
      <c r="D54" s="116">
        <f t="shared" si="101"/>
        <v>3.3347916666666659</v>
      </c>
      <c r="E54" s="116">
        <f t="shared" si="79"/>
        <v>0.14169312697477088</v>
      </c>
      <c r="F54" s="116">
        <f t="shared" si="84"/>
        <v>6.07256258463304E-2</v>
      </c>
      <c r="G54" s="116">
        <f t="shared" si="72"/>
        <v>0.20241875282110128</v>
      </c>
      <c r="I54" s="123" t="s">
        <v>66</v>
      </c>
      <c r="J54" s="115">
        <f t="shared" si="102"/>
        <v>23.971212957408198</v>
      </c>
      <c r="K54" s="124">
        <f t="shared" si="103"/>
        <v>110.77197387672315</v>
      </c>
      <c r="L54" s="116">
        <f t="shared" si="104"/>
        <v>4.6210416666666658</v>
      </c>
      <c r="M54" s="116">
        <f t="shared" si="80"/>
        <v>9.8193030020811034E-2</v>
      </c>
      <c r="N54" s="116">
        <f t="shared" si="85"/>
        <v>4.2082727151776161E-2</v>
      </c>
      <c r="O54" s="116">
        <f t="shared" si="81"/>
        <v>0.1402757571725872</v>
      </c>
      <c r="P54" s="101">
        <f>P53+100</f>
        <v>150</v>
      </c>
      <c r="Q54" s="118" t="s">
        <v>66</v>
      </c>
      <c r="R54" s="115">
        <f t="shared" si="96"/>
        <v>643</v>
      </c>
      <c r="S54" s="124">
        <f t="shared" si="105"/>
        <v>3088.8873251028804</v>
      </c>
      <c r="T54" s="116">
        <f t="shared" si="106"/>
        <v>4.8038683127572011</v>
      </c>
      <c r="U54" s="116">
        <f t="shared" si="69"/>
        <v>2.4185990464875919</v>
      </c>
      <c r="V54" s="116">
        <f t="shared" si="86"/>
        <v>1.0365424484946826</v>
      </c>
      <c r="W54" s="116">
        <f t="shared" si="73"/>
        <v>3.4551414949822745</v>
      </c>
      <c r="Y54" s="118" t="s">
        <v>65</v>
      </c>
      <c r="Z54" s="115">
        <f t="shared" si="74"/>
        <v>564.93521943805604</v>
      </c>
      <c r="AA54" s="116">
        <f t="shared" si="75"/>
        <v>2636.2135977480439</v>
      </c>
      <c r="AB54" s="116">
        <f t="shared" si="82"/>
        <v>4.6663998048666517</v>
      </c>
      <c r="AC54" s="116">
        <f t="shared" si="76"/>
        <v>2.0177141686477009</v>
      </c>
      <c r="AD54" s="116">
        <f t="shared" si="77"/>
        <v>0.86473464370615771</v>
      </c>
      <c r="AE54" s="116">
        <f t="shared" si="78"/>
        <v>2.8824488123538585</v>
      </c>
      <c r="AF54" s="102"/>
      <c r="AH54" s="118" t="s">
        <v>66</v>
      </c>
      <c r="AI54" s="116">
        <f t="shared" si="70"/>
        <v>3359.5373014001175</v>
      </c>
      <c r="AJ54" s="116">
        <f t="shared" si="87"/>
        <v>2687.6298411200942</v>
      </c>
      <c r="AK54" s="116">
        <f t="shared" si="88"/>
        <v>806.28895233602827</v>
      </c>
      <c r="AL54" s="116">
        <f t="shared" si="89"/>
        <v>0.80628895233602826</v>
      </c>
      <c r="AN54" s="114">
        <f t="shared" si="83"/>
        <v>2017</v>
      </c>
      <c r="AO54" s="116">
        <f t="shared" si="97"/>
        <v>789.90285182639377</v>
      </c>
      <c r="AP54" s="116">
        <f t="shared" si="98"/>
        <v>3721.9490575224145</v>
      </c>
      <c r="AQ54" s="116">
        <f t="shared" si="107"/>
        <v>2.3793479992310007</v>
      </c>
      <c r="AR54" s="116">
        <f t="shared" si="90"/>
        <v>2.9795357283201565</v>
      </c>
      <c r="AS54" s="116">
        <f t="shared" si="91"/>
        <v>1.2769438835657816</v>
      </c>
      <c r="AT54" s="116">
        <f t="shared" si="92"/>
        <v>4.256479611885938</v>
      </c>
      <c r="AU54" s="102"/>
      <c r="AV54" s="118" t="s">
        <v>66</v>
      </c>
      <c r="AW54" s="116">
        <f t="shared" si="71"/>
        <v>3721.9490575224145</v>
      </c>
      <c r="AX54" s="116">
        <f t="shared" si="93"/>
        <v>2977.5592460179319</v>
      </c>
      <c r="AY54" s="116">
        <f t="shared" si="94"/>
        <v>893.26777380537953</v>
      </c>
      <c r="AZ54" s="116">
        <f t="shared" si="95"/>
        <v>0.89326777380537958</v>
      </c>
    </row>
    <row r="55" spans="1:52" x14ac:dyDescent="0.2">
      <c r="A55" s="123" t="s">
        <v>67</v>
      </c>
      <c r="B55" s="115">
        <f t="shared" si="99"/>
        <v>47.928043187041951</v>
      </c>
      <c r="C55" s="124">
        <f t="shared" si="100"/>
        <v>160.06967923572279</v>
      </c>
      <c r="D55" s="116">
        <f t="shared" si="101"/>
        <v>3.3397916666666658</v>
      </c>
      <c r="E55" s="116">
        <f t="shared" si="79"/>
        <v>0.14186316140863933</v>
      </c>
      <c r="F55" s="116">
        <f t="shared" si="84"/>
        <v>6.079849774655971E-2</v>
      </c>
      <c r="G55" s="116">
        <f t="shared" si="72"/>
        <v>0.20266165915519904</v>
      </c>
      <c r="I55" s="123" t="s">
        <v>67</v>
      </c>
      <c r="J55" s="115">
        <f t="shared" si="102"/>
        <v>23.964021593520975</v>
      </c>
      <c r="K55" s="124">
        <f t="shared" si="103"/>
        <v>110.85856239252774</v>
      </c>
      <c r="L55" s="116">
        <f t="shared" si="104"/>
        <v>4.6260416666666657</v>
      </c>
      <c r="M55" s="116">
        <f t="shared" si="80"/>
        <v>9.8269843297785223E-2</v>
      </c>
      <c r="N55" s="116">
        <f t="shared" si="85"/>
        <v>4.2115647127622238E-2</v>
      </c>
      <c r="O55" s="116">
        <f t="shared" si="81"/>
        <v>0.14038549042540746</v>
      </c>
      <c r="P55" s="101">
        <f t="shared" si="108"/>
        <v>150</v>
      </c>
      <c r="Q55" s="118" t="s">
        <v>67</v>
      </c>
      <c r="R55" s="115">
        <f t="shared" si="96"/>
        <v>793</v>
      </c>
      <c r="S55" s="124">
        <f t="shared" si="105"/>
        <v>3813.4325720164602</v>
      </c>
      <c r="T55" s="116">
        <f t="shared" si="106"/>
        <v>4.8088683127572009</v>
      </c>
      <c r="U55" s="116">
        <f t="shared" si="69"/>
        <v>3.0604532484507128</v>
      </c>
      <c r="V55" s="116">
        <f t="shared" si="86"/>
        <v>1.3116228207645917</v>
      </c>
      <c r="W55" s="116">
        <f t="shared" si="73"/>
        <v>4.3720760692153045</v>
      </c>
      <c r="Y55" s="118" t="s">
        <v>66</v>
      </c>
      <c r="Z55" s="115">
        <f t="shared" si="74"/>
        <v>714.91363887222451</v>
      </c>
      <c r="AA55" s="116">
        <f t="shared" si="75"/>
        <v>3359.5373014001175</v>
      </c>
      <c r="AB55" s="116">
        <f t="shared" si="82"/>
        <v>4.6992211628523188</v>
      </c>
      <c r="AC55" s="116">
        <f t="shared" si="76"/>
        <v>2.6584852034831736</v>
      </c>
      <c r="AD55" s="116">
        <f t="shared" si="77"/>
        <v>1.1393508014927891</v>
      </c>
      <c r="AE55" s="116">
        <f t="shared" si="78"/>
        <v>3.797836004975963</v>
      </c>
      <c r="AF55" s="102"/>
      <c r="AH55" s="118" t="s">
        <v>67</v>
      </c>
      <c r="AI55" s="116">
        <f t="shared" si="70"/>
        <v>4084.360813644711</v>
      </c>
      <c r="AJ55" s="116">
        <f t="shared" si="87"/>
        <v>3267.4886509157691</v>
      </c>
      <c r="AK55" s="116">
        <f t="shared" si="88"/>
        <v>980.24659527473068</v>
      </c>
      <c r="AL55" s="116">
        <f t="shared" si="89"/>
        <v>0.98024659527473068</v>
      </c>
      <c r="AN55" s="114">
        <f t="shared" si="83"/>
        <v>2018</v>
      </c>
      <c r="AO55" s="116">
        <f t="shared" si="97"/>
        <v>939.88128097084586</v>
      </c>
      <c r="AP55" s="116">
        <f t="shared" si="98"/>
        <v>4447.5224741081602</v>
      </c>
      <c r="AQ55" s="116">
        <f t="shared" si="107"/>
        <v>2.3893479992310005</v>
      </c>
      <c r="AR55" s="116">
        <f t="shared" si="90"/>
        <v>3.6223017854531823</v>
      </c>
      <c r="AS55" s="116">
        <f t="shared" si="91"/>
        <v>1.5524150509085071</v>
      </c>
      <c r="AT55" s="116">
        <f t="shared" si="92"/>
        <v>5.1747168363616893</v>
      </c>
      <c r="AU55" s="102"/>
      <c r="AV55" s="118" t="s">
        <v>67</v>
      </c>
      <c r="AW55" s="116">
        <f t="shared" si="71"/>
        <v>4447.5224741081602</v>
      </c>
      <c r="AX55" s="116">
        <f t="shared" si="93"/>
        <v>3558.0179792865283</v>
      </c>
      <c r="AY55" s="116">
        <f t="shared" si="94"/>
        <v>1067.4053937859585</v>
      </c>
      <c r="AZ55" s="116">
        <f t="shared" si="95"/>
        <v>1.0674053937859584</v>
      </c>
    </row>
    <row r="56" spans="1:52" x14ac:dyDescent="0.2">
      <c r="A56" s="123" t="s">
        <v>68</v>
      </c>
      <c r="B56" s="115">
        <f t="shared" si="99"/>
        <v>47.913664774085838</v>
      </c>
      <c r="C56" s="124">
        <f t="shared" si="100"/>
        <v>160.26122665582247</v>
      </c>
      <c r="D56" s="116">
        <f t="shared" si="101"/>
        <v>3.3447916666666657</v>
      </c>
      <c r="E56" s="116">
        <f t="shared" si="79"/>
        <v>0.14203308106946597</v>
      </c>
      <c r="F56" s="116">
        <f t="shared" si="84"/>
        <v>6.0871320458342565E-2</v>
      </c>
      <c r="G56" s="116">
        <f t="shared" si="72"/>
        <v>0.20290440152780853</v>
      </c>
      <c r="I56" s="123" t="s">
        <v>68</v>
      </c>
      <c r="J56" s="115">
        <f t="shared" si="102"/>
        <v>23.956832387042919</v>
      </c>
      <c r="K56" s="124">
        <f t="shared" si="103"/>
        <v>110.94508898574519</v>
      </c>
      <c r="L56" s="116">
        <f t="shared" si="104"/>
        <v>4.6310416666666656</v>
      </c>
      <c r="M56" s="116">
        <f t="shared" si="80"/>
        <v>9.8346601649420509E-2</v>
      </c>
      <c r="N56" s="116">
        <f t="shared" si="85"/>
        <v>4.2148543564037369E-2</v>
      </c>
      <c r="O56" s="116">
        <f t="shared" si="81"/>
        <v>0.14049514521345788</v>
      </c>
      <c r="P56" s="101">
        <f t="shared" si="108"/>
        <v>150</v>
      </c>
      <c r="Q56" s="118" t="s">
        <v>68</v>
      </c>
      <c r="R56" s="115">
        <f t="shared" si="96"/>
        <v>943</v>
      </c>
      <c r="S56" s="124">
        <f t="shared" si="105"/>
        <v>4539.4778189300405</v>
      </c>
      <c r="T56" s="116">
        <f t="shared" si="106"/>
        <v>4.8138683127572008</v>
      </c>
      <c r="U56" s="116">
        <f t="shared" si="69"/>
        <v>3.7036376350303399</v>
      </c>
      <c r="V56" s="116">
        <f t="shared" si="86"/>
        <v>1.5872732721558602</v>
      </c>
      <c r="W56" s="116">
        <f t="shared" si="73"/>
        <v>5.2909109071862002</v>
      </c>
      <c r="Y56" s="118" t="s">
        <v>67</v>
      </c>
      <c r="Z56" s="115">
        <f t="shared" si="74"/>
        <v>864.89206478056292</v>
      </c>
      <c r="AA56" s="116">
        <f t="shared" si="75"/>
        <v>4084.360813644711</v>
      </c>
      <c r="AB56" s="116">
        <f t="shared" si="82"/>
        <v>4.7223936719560253</v>
      </c>
      <c r="AC56" s="116">
        <f t="shared" si="76"/>
        <v>3.3005862531571371</v>
      </c>
      <c r="AD56" s="116">
        <f t="shared" si="77"/>
        <v>1.4145369656387736</v>
      </c>
      <c r="AE56" s="116">
        <f t="shared" si="78"/>
        <v>4.7151232187959105</v>
      </c>
      <c r="AF56" s="102"/>
      <c r="AH56" s="118" t="s">
        <v>68</v>
      </c>
      <c r="AI56" s="116">
        <f t="shared" si="70"/>
        <v>4810.6841345716084</v>
      </c>
      <c r="AJ56" s="116">
        <f t="shared" si="87"/>
        <v>3848.5473076572871</v>
      </c>
      <c r="AK56" s="116">
        <f t="shared" si="88"/>
        <v>1154.5641922971861</v>
      </c>
      <c r="AL56" s="116">
        <f t="shared" si="89"/>
        <v>1.1545641922971861</v>
      </c>
      <c r="AN56" s="114">
        <f t="shared" si="83"/>
        <v>2019</v>
      </c>
      <c r="AO56" s="116">
        <f t="shared" si="97"/>
        <v>1139.8597165865547</v>
      </c>
      <c r="AP56" s="116">
        <f t="shared" si="98"/>
        <v>5415.5391150589421</v>
      </c>
      <c r="AQ56" s="116">
        <f t="shared" si="107"/>
        <v>2.3993479992310003</v>
      </c>
      <c r="AR56" s="116">
        <f t="shared" si="90"/>
        <v>4.3732309325207748</v>
      </c>
      <c r="AS56" s="116">
        <f t="shared" si="91"/>
        <v>1.8742418282231892</v>
      </c>
      <c r="AT56" s="116">
        <f t="shared" si="92"/>
        <v>6.247472760743964</v>
      </c>
      <c r="AU56" s="102"/>
      <c r="AV56" s="118" t="s">
        <v>68</v>
      </c>
      <c r="AW56" s="116">
        <f t="shared" si="71"/>
        <v>5415.5391150589421</v>
      </c>
      <c r="AX56" s="116">
        <f t="shared" si="93"/>
        <v>4332.4312920471539</v>
      </c>
      <c r="AY56" s="116">
        <f t="shared" si="94"/>
        <v>1299.7293876141462</v>
      </c>
      <c r="AZ56" s="116">
        <f t="shared" si="95"/>
        <v>1.2997293876141462</v>
      </c>
    </row>
    <row r="57" spans="1:52" x14ac:dyDescent="0.2">
      <c r="A57" s="123" t="s">
        <v>69</v>
      </c>
      <c r="B57" s="115">
        <f t="shared" si="99"/>
        <v>47.899290674653614</v>
      </c>
      <c r="C57" s="124">
        <f t="shared" si="100"/>
        <v>160.45264474119901</v>
      </c>
      <c r="D57" s="116">
        <f t="shared" si="101"/>
        <v>3.3497916666666656</v>
      </c>
      <c r="E57" s="116">
        <f t="shared" si="79"/>
        <v>0.1422028860108116</v>
      </c>
      <c r="F57" s="116">
        <f t="shared" si="84"/>
        <v>6.0944094004633576E-2</v>
      </c>
      <c r="G57" s="116">
        <f t="shared" si="72"/>
        <v>0.20314698001544518</v>
      </c>
      <c r="I57" s="123" t="s">
        <v>69</v>
      </c>
      <c r="J57" s="115">
        <f t="shared" si="102"/>
        <v>23.949645337326807</v>
      </c>
      <c r="K57" s="124">
        <f t="shared" si="103"/>
        <v>111.0315536857361</v>
      </c>
      <c r="L57" s="116">
        <f t="shared" si="104"/>
        <v>4.6360416666666655</v>
      </c>
      <c r="M57" s="116">
        <f t="shared" si="80"/>
        <v>9.8423305101758923E-2</v>
      </c>
      <c r="N57" s="116">
        <f t="shared" si="85"/>
        <v>4.2181416472182404E-2</v>
      </c>
      <c r="O57" s="116">
        <f t="shared" si="81"/>
        <v>0.14060472157394133</v>
      </c>
      <c r="P57" s="101">
        <f t="shared" si="108"/>
        <v>150</v>
      </c>
      <c r="Q57" s="118" t="s">
        <v>69</v>
      </c>
      <c r="R57" s="115">
        <f t="shared" si="96"/>
        <v>1193</v>
      </c>
      <c r="S57" s="124">
        <f t="shared" si="105"/>
        <v>5748.9098971193407</v>
      </c>
      <c r="T57" s="116">
        <f t="shared" si="106"/>
        <v>4.8188683127572007</v>
      </c>
      <c r="U57" s="116">
        <f t="shared" si="69"/>
        <v>4.5618183561797512</v>
      </c>
      <c r="V57" s="116">
        <f t="shared" si="86"/>
        <v>1.9550650097913227</v>
      </c>
      <c r="W57" s="116">
        <f t="shared" si="73"/>
        <v>6.5168833659710739</v>
      </c>
      <c r="Y57" s="118" t="s">
        <v>68</v>
      </c>
      <c r="Z57" s="115">
        <f t="shared" si="74"/>
        <v>1014.8704971611288</v>
      </c>
      <c r="AA57" s="116">
        <f t="shared" si="75"/>
        <v>4810.6841345716084</v>
      </c>
      <c r="AB57" s="116">
        <f t="shared" si="82"/>
        <v>4.7401950771338921</v>
      </c>
      <c r="AC57" s="116">
        <f t="shared" si="76"/>
        <v>3.9440173177492261</v>
      </c>
      <c r="AD57" s="116">
        <f t="shared" si="77"/>
        <v>1.6902931361782403</v>
      </c>
      <c r="AE57" s="116">
        <f t="shared" si="78"/>
        <v>5.6343104539274664</v>
      </c>
      <c r="AF57" s="102"/>
      <c r="AH57" s="118" t="s">
        <v>69</v>
      </c>
      <c r="AI57" s="116">
        <f t="shared" si="70"/>
        <v>6020.3940955462758</v>
      </c>
      <c r="AJ57" s="116">
        <f t="shared" si="87"/>
        <v>4816.3152764370207</v>
      </c>
      <c r="AK57" s="116">
        <f t="shared" si="88"/>
        <v>1444.8945829311062</v>
      </c>
      <c r="AL57" s="116">
        <f t="shared" si="89"/>
        <v>1.4448945829311062</v>
      </c>
      <c r="AN57" s="114">
        <f t="shared" si="83"/>
        <v>2020</v>
      </c>
      <c r="AO57" s="116">
        <f t="shared" si="97"/>
        <v>1389.8381586715786</v>
      </c>
      <c r="AP57" s="116">
        <f t="shared" si="98"/>
        <v>6626.4989804644902</v>
      </c>
      <c r="AQ57" s="116">
        <f t="shared" si="107"/>
        <v>2.4093479992310001</v>
      </c>
      <c r="AR57" s="116">
        <f t="shared" si="90"/>
        <v>5.3393779420152425</v>
      </c>
      <c r="AS57" s="116">
        <f t="shared" si="91"/>
        <v>2.2883048322922477</v>
      </c>
      <c r="AT57" s="116">
        <f t="shared" si="92"/>
        <v>7.6276827743074902</v>
      </c>
      <c r="AU57" s="102"/>
      <c r="AV57" s="118" t="s">
        <v>69</v>
      </c>
      <c r="AW57" s="116">
        <f t="shared" si="71"/>
        <v>6626.4989804644902</v>
      </c>
      <c r="AX57" s="116">
        <f t="shared" si="93"/>
        <v>5301.1991843715923</v>
      </c>
      <c r="AY57" s="116">
        <f t="shared" si="94"/>
        <v>1590.3597553114776</v>
      </c>
      <c r="AZ57" s="116">
        <f t="shared" si="95"/>
        <v>1.5903597553114777</v>
      </c>
    </row>
    <row r="58" spans="1:52" x14ac:dyDescent="0.2">
      <c r="A58" s="123" t="s">
        <v>70</v>
      </c>
      <c r="B58" s="115">
        <f t="shared" si="99"/>
        <v>47.884920887451216</v>
      </c>
      <c r="C58" s="124">
        <f t="shared" si="100"/>
        <v>160.64393355221389</v>
      </c>
      <c r="D58" s="116">
        <f t="shared" si="101"/>
        <v>3.3547916666666655</v>
      </c>
      <c r="E58" s="116">
        <f t="shared" si="79"/>
        <v>0.14237257628621519</v>
      </c>
      <c r="F58" s="116">
        <f t="shared" si="84"/>
        <v>6.1016818408377943E-2</v>
      </c>
      <c r="G58" s="116">
        <f t="shared" si="72"/>
        <v>0.20338939469459313</v>
      </c>
      <c r="I58" s="123" t="s">
        <v>70</v>
      </c>
      <c r="J58" s="115">
        <f t="shared" si="102"/>
        <v>23.942460443725608</v>
      </c>
      <c r="K58" s="124">
        <f t="shared" si="103"/>
        <v>111.11795652184901</v>
      </c>
      <c r="L58" s="116">
        <f t="shared" si="104"/>
        <v>4.6410416666666654</v>
      </c>
      <c r="M58" s="116">
        <f t="shared" si="80"/>
        <v>9.8499953680831795E-2</v>
      </c>
      <c r="N58" s="116">
        <f t="shared" si="85"/>
        <v>4.2214265863213626E-2</v>
      </c>
      <c r="O58" s="116">
        <f t="shared" si="81"/>
        <v>0.14071421954404542</v>
      </c>
      <c r="P58" s="101">
        <f>P57+100</f>
        <v>250</v>
      </c>
      <c r="Q58" s="118" t="s">
        <v>70</v>
      </c>
      <c r="R58" s="115">
        <f t="shared" si="96"/>
        <v>1443</v>
      </c>
      <c r="S58" s="124">
        <f t="shared" si="105"/>
        <v>6960.8419753086409</v>
      </c>
      <c r="T58" s="116">
        <f t="shared" si="106"/>
        <v>4.8238683127572006</v>
      </c>
      <c r="U58" s="116">
        <f t="shared" si="69"/>
        <v>5.6354388067711163</v>
      </c>
      <c r="V58" s="116">
        <f t="shared" si="86"/>
        <v>2.4151880600447644</v>
      </c>
      <c r="W58" s="116">
        <f t="shared" si="73"/>
        <v>8.0506268668158807</v>
      </c>
      <c r="Y58" s="118" t="s">
        <v>69</v>
      </c>
      <c r="Z58" s="115">
        <f t="shared" si="74"/>
        <v>1264.8489360119804</v>
      </c>
      <c r="AA58" s="116">
        <f t="shared" si="75"/>
        <v>6020.3940955462758</v>
      </c>
      <c r="AB58" s="116">
        <f t="shared" si="82"/>
        <v>4.7597732220326208</v>
      </c>
      <c r="AC58" s="116">
        <f t="shared" si="76"/>
        <v>4.8024445472923221</v>
      </c>
      <c r="AD58" s="116">
        <f t="shared" si="77"/>
        <v>2.0581905202681385</v>
      </c>
      <c r="AE58" s="116">
        <f t="shared" si="78"/>
        <v>6.8606350675604606</v>
      </c>
      <c r="AF58" s="102"/>
      <c r="AH58" s="118" t="s">
        <v>70</v>
      </c>
      <c r="AI58" s="116">
        <f t="shared" si="70"/>
        <v>7232.6038653827036</v>
      </c>
      <c r="AJ58" s="116">
        <f t="shared" si="87"/>
        <v>5786.0830923061631</v>
      </c>
      <c r="AK58" s="116">
        <f t="shared" si="88"/>
        <v>1735.8249276918489</v>
      </c>
      <c r="AL58" s="116">
        <f t="shared" si="89"/>
        <v>1.7358249276918489</v>
      </c>
      <c r="AN58" s="114">
        <f t="shared" si="83"/>
        <v>2021</v>
      </c>
      <c r="AO58" s="116">
        <f t="shared" si="97"/>
        <v>1639.8166072239771</v>
      </c>
      <c r="AP58" s="116">
        <f t="shared" si="98"/>
        <v>7839.9586547766339</v>
      </c>
      <c r="AQ58" s="116">
        <f t="shared" si="107"/>
        <v>2.4193479992309999</v>
      </c>
      <c r="AR58" s="116">
        <f t="shared" si="90"/>
        <v>6.4143531339116695</v>
      </c>
      <c r="AS58" s="116">
        <f t="shared" si="91"/>
        <v>2.7490084859621451</v>
      </c>
      <c r="AT58" s="116">
        <f t="shared" si="92"/>
        <v>9.1633616198738146</v>
      </c>
      <c r="AU58" s="102"/>
      <c r="AV58" s="118" t="s">
        <v>70</v>
      </c>
      <c r="AW58" s="116">
        <f t="shared" si="71"/>
        <v>7839.9586547766339</v>
      </c>
      <c r="AX58" s="116">
        <f t="shared" si="93"/>
        <v>6271.9669238213073</v>
      </c>
      <c r="AY58" s="116">
        <f t="shared" si="94"/>
        <v>1881.5900771463921</v>
      </c>
      <c r="AZ58" s="116">
        <f t="shared" si="95"/>
        <v>1.881590077146392</v>
      </c>
    </row>
    <row r="59" spans="1:52" x14ac:dyDescent="0.2">
      <c r="A59" s="123" t="s">
        <v>71</v>
      </c>
      <c r="B59" s="115">
        <f t="shared" si="99"/>
        <v>47.870555411184981</v>
      </c>
      <c r="C59" s="124">
        <f t="shared" si="100"/>
        <v>160.83509314920414</v>
      </c>
      <c r="D59" s="116">
        <f t="shared" si="101"/>
        <v>3.3597916666666654</v>
      </c>
      <c r="E59" s="116">
        <f t="shared" si="79"/>
        <v>0.14254215194919373</v>
      </c>
      <c r="F59" s="116">
        <f t="shared" si="84"/>
        <v>6.1089493692511598E-2</v>
      </c>
      <c r="G59" s="116">
        <f t="shared" si="72"/>
        <v>0.20363164564170533</v>
      </c>
      <c r="I59" s="123" t="s">
        <v>71</v>
      </c>
      <c r="J59" s="115">
        <f t="shared" si="102"/>
        <v>23.93527770559249</v>
      </c>
      <c r="K59" s="124">
        <f t="shared" si="103"/>
        <v>111.20429752342041</v>
      </c>
      <c r="L59" s="116">
        <f t="shared" si="104"/>
        <v>4.6460416666666653</v>
      </c>
      <c r="M59" s="116">
        <f t="shared" si="80"/>
        <v>9.8576547412659754E-2</v>
      </c>
      <c r="N59" s="116">
        <f t="shared" si="85"/>
        <v>4.2247091748282756E-2</v>
      </c>
      <c r="O59" s="116">
        <f t="shared" si="81"/>
        <v>0.14082363916094251</v>
      </c>
      <c r="P59" s="101">
        <f t="shared" si="108"/>
        <v>250</v>
      </c>
      <c r="Q59" s="118" t="s">
        <v>71</v>
      </c>
      <c r="R59" s="115">
        <f t="shared" si="96"/>
        <v>1693</v>
      </c>
      <c r="S59" s="124">
        <f t="shared" si="105"/>
        <v>8175.2740534979403</v>
      </c>
      <c r="T59" s="116">
        <f t="shared" si="106"/>
        <v>4.8288683127572005</v>
      </c>
      <c r="U59" s="116">
        <f t="shared" si="69"/>
        <v>6.711276231723323</v>
      </c>
      <c r="V59" s="116">
        <f t="shared" si="86"/>
        <v>2.8762612421671392</v>
      </c>
      <c r="W59" s="116">
        <f t="shared" si="73"/>
        <v>9.5875374738904622</v>
      </c>
      <c r="Y59" s="118" t="s">
        <v>70</v>
      </c>
      <c r="Z59" s="115">
        <f t="shared" si="74"/>
        <v>1514.8273813311769</v>
      </c>
      <c r="AA59" s="116">
        <f t="shared" si="75"/>
        <v>7232.6038653827036</v>
      </c>
      <c r="AB59" s="116">
        <f t="shared" si="82"/>
        <v>4.7745399604718965</v>
      </c>
      <c r="AC59" s="116">
        <f t="shared" si="76"/>
        <v>5.876311336738163</v>
      </c>
      <c r="AD59" s="116">
        <f t="shared" si="77"/>
        <v>2.5184191443163559</v>
      </c>
      <c r="AE59" s="116">
        <f t="shared" si="78"/>
        <v>8.3947304810545198</v>
      </c>
      <c r="AF59" s="102"/>
      <c r="AH59" s="118" t="s">
        <v>71</v>
      </c>
      <c r="AI59" s="116">
        <f t="shared" si="70"/>
        <v>8447.3134441705643</v>
      </c>
      <c r="AJ59" s="116">
        <f t="shared" si="87"/>
        <v>6757.8507553364516</v>
      </c>
      <c r="AK59" s="116">
        <f t="shared" si="88"/>
        <v>2027.3552266009353</v>
      </c>
      <c r="AL59" s="116">
        <f t="shared" si="89"/>
        <v>2.0273552266009354</v>
      </c>
      <c r="AN59" s="114">
        <f t="shared" si="83"/>
        <v>2022</v>
      </c>
      <c r="AO59" s="116">
        <f t="shared" si="97"/>
        <v>1889.79506224181</v>
      </c>
      <c r="AP59" s="116">
        <f t="shared" si="98"/>
        <v>9055.9181380850314</v>
      </c>
      <c r="AQ59" s="116">
        <f t="shared" si="107"/>
        <v>2.4293479992309996</v>
      </c>
      <c r="AR59" s="116">
        <f t="shared" si="90"/>
        <v>7.4915451307490244</v>
      </c>
      <c r="AS59" s="116">
        <f t="shared" si="91"/>
        <v>3.2106621988924395</v>
      </c>
      <c r="AT59" s="116">
        <f t="shared" si="92"/>
        <v>10.702207329641464</v>
      </c>
      <c r="AU59" s="102"/>
      <c r="AV59" s="118" t="s">
        <v>71</v>
      </c>
      <c r="AW59" s="116">
        <f t="shared" si="71"/>
        <v>9055.9181380850314</v>
      </c>
      <c r="AX59" s="116">
        <f t="shared" si="93"/>
        <v>7244.7345104680253</v>
      </c>
      <c r="AY59" s="116">
        <f t="shared" si="94"/>
        <v>2173.4203531404073</v>
      </c>
      <c r="AZ59" s="116">
        <f t="shared" si="95"/>
        <v>2.1734203531404073</v>
      </c>
    </row>
    <row r="60" spans="1:52" x14ac:dyDescent="0.2">
      <c r="A60" s="123" t="s">
        <v>72</v>
      </c>
      <c r="B60" s="115">
        <f t="shared" si="99"/>
        <v>47.856194244561628</v>
      </c>
      <c r="C60" s="124">
        <f t="shared" si="100"/>
        <v>161.02612359248221</v>
      </c>
      <c r="D60" s="116">
        <f t="shared" si="101"/>
        <v>3.3647916666666653</v>
      </c>
      <c r="E60" s="116">
        <f t="shared" si="79"/>
        <v>0.14271161305324265</v>
      </c>
      <c r="F60" s="116">
        <f t="shared" si="84"/>
        <v>6.1162119879961147E-2</v>
      </c>
      <c r="G60" s="116">
        <f t="shared" si="72"/>
        <v>0.20387373293320379</v>
      </c>
      <c r="I60" s="123" t="s">
        <v>72</v>
      </c>
      <c r="J60" s="115">
        <f t="shared" si="102"/>
        <v>23.928097122280814</v>
      </c>
      <c r="K60" s="124">
        <f t="shared" si="103"/>
        <v>111.29057671977479</v>
      </c>
      <c r="L60" s="116">
        <f t="shared" si="104"/>
        <v>4.6510416666666652</v>
      </c>
      <c r="M60" s="116">
        <f t="shared" si="80"/>
        <v>9.8653086323252787E-2</v>
      </c>
      <c r="N60" s="116">
        <f t="shared" si="85"/>
        <v>4.2279894138536916E-2</v>
      </c>
      <c r="O60" s="116">
        <f t="shared" si="81"/>
        <v>0.1409329804617897</v>
      </c>
      <c r="P60" s="101">
        <f t="shared" si="108"/>
        <v>250</v>
      </c>
      <c r="Q60" s="118" t="s">
        <v>72</v>
      </c>
      <c r="R60" s="115">
        <f t="shared" si="96"/>
        <v>1943</v>
      </c>
      <c r="S60" s="124">
        <f t="shared" si="105"/>
        <v>9392.2061316872405</v>
      </c>
      <c r="T60" s="116">
        <f t="shared" si="106"/>
        <v>4.8338683127572004</v>
      </c>
      <c r="U60" s="116">
        <f t="shared" si="69"/>
        <v>7.7893306310363748</v>
      </c>
      <c r="V60" s="116">
        <f t="shared" si="86"/>
        <v>3.3382845561584471</v>
      </c>
      <c r="W60" s="116">
        <f t="shared" si="73"/>
        <v>11.127615187194822</v>
      </c>
      <c r="Y60" s="118" t="s">
        <v>71</v>
      </c>
      <c r="Z60" s="115">
        <f t="shared" si="74"/>
        <v>1764.8058331167774</v>
      </c>
      <c r="AA60" s="116">
        <f t="shared" si="75"/>
        <v>8447.3134441705643</v>
      </c>
      <c r="AB60" s="116">
        <f t="shared" si="82"/>
        <v>4.7865398479854209</v>
      </c>
      <c r="AC60" s="116">
        <f t="shared" si="76"/>
        <v>6.952394931085176</v>
      </c>
      <c r="AD60" s="116">
        <f t="shared" si="77"/>
        <v>2.9795978276079338</v>
      </c>
      <c r="AE60" s="116">
        <f t="shared" si="78"/>
        <v>9.9319927586931094</v>
      </c>
      <c r="AF60" s="102"/>
      <c r="AH60" s="118" t="s">
        <v>72</v>
      </c>
      <c r="AI60" s="116">
        <f t="shared" si="70"/>
        <v>9664.5228319994985</v>
      </c>
      <c r="AJ60" s="116">
        <f t="shared" si="87"/>
        <v>7731.618265599599</v>
      </c>
      <c r="AK60" s="116">
        <f t="shared" si="88"/>
        <v>2319.4854796798795</v>
      </c>
      <c r="AL60" s="116">
        <f t="shared" si="89"/>
        <v>2.3194854796798796</v>
      </c>
      <c r="AN60" s="114">
        <f t="shared" si="83"/>
        <v>2023</v>
      </c>
      <c r="AO60" s="116">
        <f t="shared" si="97"/>
        <v>2139.7735237231373</v>
      </c>
      <c r="AP60" s="116">
        <f t="shared" si="98"/>
        <v>10274.377430479301</v>
      </c>
      <c r="AQ60" s="116">
        <f t="shared" si="107"/>
        <v>2.4393479992309994</v>
      </c>
      <c r="AR60" s="116">
        <f t="shared" si="90"/>
        <v>8.5709539326067947</v>
      </c>
      <c r="AS60" s="116">
        <f t="shared" si="91"/>
        <v>3.673265971117198</v>
      </c>
      <c r="AT60" s="116">
        <f t="shared" si="92"/>
        <v>12.244219903723993</v>
      </c>
      <c r="AU60" s="102"/>
      <c r="AV60" s="118" t="s">
        <v>72</v>
      </c>
      <c r="AW60" s="116">
        <f t="shared" si="71"/>
        <v>10274.377430479301</v>
      </c>
      <c r="AX60" s="116">
        <f t="shared" si="93"/>
        <v>8219.5019443834408</v>
      </c>
      <c r="AY60" s="116">
        <f t="shared" si="94"/>
        <v>2465.8505833150321</v>
      </c>
      <c r="AZ60" s="116">
        <f t="shared" si="95"/>
        <v>2.4658505833150319</v>
      </c>
    </row>
    <row r="61" spans="1:52" x14ac:dyDescent="0.2">
      <c r="A61" s="123" t="s">
        <v>78</v>
      </c>
      <c r="B61" s="115">
        <f t="shared" si="99"/>
        <v>47.841837386288262</v>
      </c>
      <c r="C61" s="124">
        <f t="shared" si="100"/>
        <v>161.21702494233588</v>
      </c>
      <c r="D61" s="116">
        <f t="shared" si="101"/>
        <v>3.3697916666666652</v>
      </c>
      <c r="E61" s="116">
        <f t="shared" si="79"/>
        <v>0.14288095965183545</v>
      </c>
      <c r="F61" s="116">
        <f t="shared" si="84"/>
        <v>6.1234696993643783E-2</v>
      </c>
      <c r="G61" s="116">
        <f t="shared" si="72"/>
        <v>0.20411565664547923</v>
      </c>
      <c r="I61" s="123" t="s">
        <v>78</v>
      </c>
      <c r="J61" s="115">
        <f t="shared" si="102"/>
        <v>23.920918693144131</v>
      </c>
      <c r="K61" s="124">
        <f t="shared" si="103"/>
        <v>111.37679414022459</v>
      </c>
      <c r="L61" s="116">
        <f t="shared" si="104"/>
        <v>4.6560416666666651</v>
      </c>
      <c r="M61" s="116">
        <f t="shared" si="80"/>
        <v>9.8729570438610206E-2</v>
      </c>
      <c r="N61" s="116">
        <f t="shared" si="85"/>
        <v>4.2312673045118668E-2</v>
      </c>
      <c r="O61" s="116">
        <f t="shared" si="81"/>
        <v>0.14104224348372887</v>
      </c>
      <c r="P61" s="101">
        <f t="shared" si="108"/>
        <v>250</v>
      </c>
      <c r="Q61" s="118" t="s">
        <v>78</v>
      </c>
      <c r="R61" s="115">
        <f t="shared" si="96"/>
        <v>2193</v>
      </c>
      <c r="S61" s="124">
        <f t="shared" si="105"/>
        <v>10611.638209876541</v>
      </c>
      <c r="T61" s="116">
        <f t="shared" si="106"/>
        <v>4.8388683127572003</v>
      </c>
      <c r="U61" s="116">
        <f t="shared" si="69"/>
        <v>8.8696020047102699</v>
      </c>
      <c r="V61" s="116">
        <f t="shared" si="86"/>
        <v>3.8012580020186881</v>
      </c>
      <c r="W61" s="116">
        <f t="shared" si="73"/>
        <v>12.670860006728958</v>
      </c>
      <c r="Y61" s="118" t="s">
        <v>72</v>
      </c>
      <c r="Z61" s="115">
        <f t="shared" si="74"/>
        <v>2014.7842913668426</v>
      </c>
      <c r="AA61" s="116">
        <f t="shared" si="75"/>
        <v>9664.5228319994985</v>
      </c>
      <c r="AB61" s="116">
        <f t="shared" si="82"/>
        <v>4.7968027512478892</v>
      </c>
      <c r="AC61" s="116">
        <f t="shared" si="76"/>
        <v>8.0306953304128701</v>
      </c>
      <c r="AD61" s="116">
        <f t="shared" si="77"/>
        <v>3.4417265701769448</v>
      </c>
      <c r="AE61" s="116">
        <f t="shared" si="78"/>
        <v>11.472421900589815</v>
      </c>
      <c r="AF61" s="102"/>
      <c r="AH61" s="118" t="s">
        <v>78</v>
      </c>
      <c r="AI61" s="116">
        <f t="shared" si="70"/>
        <v>10884.232028959101</v>
      </c>
      <c r="AJ61" s="116">
        <f>0.8*AI61</f>
        <v>8707.3856231672817</v>
      </c>
      <c r="AK61" s="116">
        <f>AJ61*0.3</f>
        <v>2612.2156869501846</v>
      </c>
      <c r="AL61" s="116">
        <f>AK61/1000</f>
        <v>2.6122156869501847</v>
      </c>
      <c r="AN61" s="114">
        <f t="shared" si="83"/>
        <v>2024</v>
      </c>
      <c r="AO61" s="116">
        <f t="shared" si="97"/>
        <v>2389.7519916660203</v>
      </c>
      <c r="AP61" s="116">
        <f t="shared" si="98"/>
        <v>11495.336532049019</v>
      </c>
      <c r="AQ61" s="116">
        <f t="shared" si="107"/>
        <v>2.4493479992309992</v>
      </c>
      <c r="AR61" s="116">
        <f>$AC$5*AT61</f>
        <v>9.6525795395644352</v>
      </c>
      <c r="AS61" s="116">
        <f>AT61-AR61</f>
        <v>4.1368198026704732</v>
      </c>
      <c r="AT61" s="116">
        <f t="shared" si="92"/>
        <v>13.789399342234908</v>
      </c>
      <c r="AU61" s="102"/>
      <c r="AV61" s="118" t="s">
        <v>78</v>
      </c>
      <c r="AW61" s="116">
        <f t="shared" si="71"/>
        <v>11495.336532049019</v>
      </c>
      <c r="AX61" s="116">
        <f>0.8*AW61</f>
        <v>9196.2692256392165</v>
      </c>
      <c r="AY61" s="116">
        <f>AX61*0.3</f>
        <v>2758.880767691765</v>
      </c>
      <c r="AZ61" s="116">
        <f>AY61/1000</f>
        <v>2.7588807676917648</v>
      </c>
    </row>
    <row r="62" spans="1:52" x14ac:dyDescent="0.2">
      <c r="A62" s="123" t="s">
        <v>79</v>
      </c>
      <c r="B62" s="115">
        <f t="shared" si="99"/>
        <v>47.827484835072376</v>
      </c>
      <c r="C62" s="124">
        <f t="shared" si="100"/>
        <v>161.40779725902854</v>
      </c>
      <c r="D62" s="116">
        <f t="shared" si="101"/>
        <v>3.3747916666666651</v>
      </c>
      <c r="E62" s="116">
        <f t="shared" si="79"/>
        <v>0.14305019179842393</v>
      </c>
      <c r="F62" s="116">
        <f t="shared" si="84"/>
        <v>6.1307225056467407E-2</v>
      </c>
      <c r="G62" s="116">
        <f t="shared" si="72"/>
        <v>0.20435741685489134</v>
      </c>
      <c r="I62" s="123" t="s">
        <v>79</v>
      </c>
      <c r="J62" s="115">
        <f t="shared" si="102"/>
        <v>23.913742417536188</v>
      </c>
      <c r="K62" s="124">
        <f t="shared" si="103"/>
        <v>111.4629498140702</v>
      </c>
      <c r="L62" s="116">
        <f t="shared" si="104"/>
        <v>4.661041666666665</v>
      </c>
      <c r="M62" s="116">
        <f t="shared" si="80"/>
        <v>9.8805999784720655E-2</v>
      </c>
      <c r="N62" s="116">
        <f t="shared" si="85"/>
        <v>4.2345428479166003E-2</v>
      </c>
      <c r="O62" s="116">
        <f t="shared" si="81"/>
        <v>0.14115142826388666</v>
      </c>
      <c r="P62" s="101">
        <f t="shared" si="108"/>
        <v>250</v>
      </c>
      <c r="Q62" s="118" t="s">
        <v>79</v>
      </c>
      <c r="R62" s="115">
        <f t="shared" si="96"/>
        <v>2443</v>
      </c>
      <c r="S62" s="124">
        <f t="shared" si="105"/>
        <v>11833.570288065841</v>
      </c>
      <c r="T62" s="116">
        <f t="shared" si="106"/>
        <v>4.8438683127572002</v>
      </c>
      <c r="U62" s="116">
        <f t="shared" si="69"/>
        <v>9.9520903527450084</v>
      </c>
      <c r="V62" s="116">
        <f t="shared" si="86"/>
        <v>4.2651815797478623</v>
      </c>
      <c r="W62" s="116">
        <f t="shared" si="73"/>
        <v>14.217271932492871</v>
      </c>
      <c r="Y62" s="118" t="s">
        <v>78</v>
      </c>
      <c r="Z62" s="115">
        <f t="shared" si="74"/>
        <v>2264.7627560794322</v>
      </c>
      <c r="AA62" s="116">
        <f t="shared" si="75"/>
        <v>10884.232028959101</v>
      </c>
      <c r="AB62" s="116">
        <f t="shared" si="82"/>
        <v>4.8059038412486847</v>
      </c>
      <c r="AC62" s="116">
        <f t="shared" si="76"/>
        <v>9.1112125348007158</v>
      </c>
      <c r="AD62" s="116">
        <f t="shared" si="77"/>
        <v>3.9048053720574507</v>
      </c>
      <c r="AE62" s="116">
        <f t="shared" si="78"/>
        <v>13.016017906858167</v>
      </c>
      <c r="AH62" s="118" t="s">
        <v>79</v>
      </c>
      <c r="AI62" s="116">
        <f t="shared" si="70"/>
        <v>12106.44103513894</v>
      </c>
      <c r="AJ62" s="116">
        <f>0.8*AI62</f>
        <v>9685.1528281111514</v>
      </c>
      <c r="AK62" s="116">
        <f>AJ62*0.3</f>
        <v>2905.5458484333453</v>
      </c>
      <c r="AL62" s="116">
        <f>AK62/1000</f>
        <v>2.9055458484333454</v>
      </c>
      <c r="AN62" s="114">
        <f t="shared" si="83"/>
        <v>2025</v>
      </c>
      <c r="AO62" s="116">
        <f t="shared" si="97"/>
        <v>2514.7412272526085</v>
      </c>
      <c r="AP62" s="116">
        <f t="shared" si="98"/>
        <v>12106.44103513894</v>
      </c>
      <c r="AQ62" s="116">
        <f t="shared" si="107"/>
        <v>2.459347999230999</v>
      </c>
      <c r="AR62" s="116">
        <f>$AC$5*AT62</f>
        <v>10.464907147357426</v>
      </c>
      <c r="AS62" s="116">
        <f>AT62-AR62</f>
        <v>4.4849602060103262</v>
      </c>
      <c r="AT62" s="116">
        <f t="shared" si="92"/>
        <v>14.949867353367752</v>
      </c>
      <c r="AV62" s="118" t="s">
        <v>79</v>
      </c>
      <c r="AW62" s="116">
        <f t="shared" si="71"/>
        <v>12106.44103513894</v>
      </c>
      <c r="AX62" s="116">
        <f>0.8*AW62</f>
        <v>9685.1528281111514</v>
      </c>
      <c r="AY62" s="116">
        <f>AX62*0.3</f>
        <v>2905.5458484333453</v>
      </c>
      <c r="AZ62" s="116">
        <f>AY62/1000</f>
        <v>2.9055458484333454</v>
      </c>
    </row>
    <row r="63" spans="1:52" x14ac:dyDescent="0.2">
      <c r="P63" s="101">
        <f t="shared" si="108"/>
        <v>250</v>
      </c>
      <c r="Y63" s="118" t="s">
        <v>79</v>
      </c>
      <c r="Z63" s="115">
        <f t="shared" si="74"/>
        <v>2514.7412272526085</v>
      </c>
      <c r="AA63" s="116">
        <f t="shared" si="75"/>
        <v>12106.44103513894</v>
      </c>
      <c r="AB63" s="116">
        <f t="shared" si="82"/>
        <v>4.8141895889484436</v>
      </c>
      <c r="AC63" s="116">
        <f t="shared" si="76"/>
        <v>10.193946544328153</v>
      </c>
      <c r="AD63" s="116">
        <f t="shared" si="77"/>
        <v>4.3688342332834953</v>
      </c>
      <c r="AE63" s="116">
        <f t="shared" si="78"/>
        <v>14.56278077761165</v>
      </c>
    </row>
  </sheetData>
  <sheetProtection password="8BDB" sheet="1" objects="1" scenarios="1"/>
  <mergeCells count="21">
    <mergeCell ref="AN44:AT44"/>
    <mergeCell ref="AV3:AZ3"/>
    <mergeCell ref="AV23:AZ23"/>
    <mergeCell ref="AV44:AZ44"/>
    <mergeCell ref="AH3:AL3"/>
    <mergeCell ref="AH23:AL23"/>
    <mergeCell ref="AH44:AL44"/>
    <mergeCell ref="AN3:AT3"/>
    <mergeCell ref="AN23:AT23"/>
    <mergeCell ref="Y45:AE45"/>
    <mergeCell ref="A3:G3"/>
    <mergeCell ref="A23:G23"/>
    <mergeCell ref="A44:G44"/>
    <mergeCell ref="I3:O3"/>
    <mergeCell ref="I23:O23"/>
    <mergeCell ref="I44:O44"/>
    <mergeCell ref="Q3:W3"/>
    <mergeCell ref="Q23:W23"/>
    <mergeCell ref="Q44:W44"/>
    <mergeCell ref="Y3:AE3"/>
    <mergeCell ref="Y24:AE24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161"/>
  <sheetViews>
    <sheetView workbookViewId="0">
      <selection activeCell="B29" sqref="B29"/>
    </sheetView>
  </sheetViews>
  <sheetFormatPr defaultRowHeight="12.75" x14ac:dyDescent="0.2"/>
  <cols>
    <col min="3" max="3" width="30.140625" bestFit="1" customWidth="1"/>
    <col min="13" max="13" width="9.140625" style="44"/>
  </cols>
  <sheetData>
    <row r="2" spans="1:35" x14ac:dyDescent="0.2">
      <c r="A2" t="s">
        <v>130</v>
      </c>
    </row>
    <row r="4" spans="1:35" ht="15" x14ac:dyDescent="0.25">
      <c r="A4" t="s">
        <v>85</v>
      </c>
      <c r="B4" t="s">
        <v>86</v>
      </c>
      <c r="C4" s="45" t="s">
        <v>87</v>
      </c>
      <c r="R4" t="s">
        <v>85</v>
      </c>
      <c r="S4" t="s">
        <v>86</v>
      </c>
      <c r="T4" s="45" t="s">
        <v>87</v>
      </c>
    </row>
    <row r="5" spans="1:35" x14ac:dyDescent="0.2">
      <c r="A5" t="s">
        <v>88</v>
      </c>
      <c r="B5" t="s">
        <v>89</v>
      </c>
      <c r="R5" t="s">
        <v>88</v>
      </c>
      <c r="S5" t="s">
        <v>131</v>
      </c>
    </row>
    <row r="7" spans="1:35" x14ac:dyDescent="0.2">
      <c r="A7" t="s">
        <v>90</v>
      </c>
      <c r="C7" s="53"/>
      <c r="D7" s="53"/>
      <c r="E7" s="53" t="s">
        <v>91</v>
      </c>
      <c r="F7" s="53" t="s">
        <v>92</v>
      </c>
      <c r="G7" s="53"/>
      <c r="H7" s="53"/>
      <c r="I7" s="53"/>
      <c r="J7" s="53"/>
      <c r="K7" s="53"/>
      <c r="L7" s="53"/>
      <c r="M7" s="62"/>
      <c r="N7" s="53"/>
      <c r="O7" s="53"/>
      <c r="P7" s="53"/>
      <c r="Q7" s="53"/>
      <c r="R7" s="53" t="s">
        <v>90</v>
      </c>
      <c r="S7" s="53"/>
      <c r="T7" s="53"/>
      <c r="U7" s="53"/>
      <c r="V7" s="53" t="s">
        <v>91</v>
      </c>
      <c r="W7" s="53" t="s">
        <v>92</v>
      </c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</row>
    <row r="8" spans="1:35" x14ac:dyDescent="0.2">
      <c r="C8" s="53"/>
      <c r="D8" s="53"/>
      <c r="E8" s="53">
        <v>2001</v>
      </c>
      <c r="F8" s="53">
        <v>2002</v>
      </c>
      <c r="G8" s="53">
        <v>2003</v>
      </c>
      <c r="H8" s="53">
        <v>2004</v>
      </c>
      <c r="I8" s="53">
        <v>2005</v>
      </c>
      <c r="J8" s="53">
        <v>2006</v>
      </c>
      <c r="K8" s="53">
        <v>2007</v>
      </c>
      <c r="L8" s="53">
        <v>2008</v>
      </c>
      <c r="M8" s="62">
        <v>2009</v>
      </c>
      <c r="N8" s="53">
        <v>2010</v>
      </c>
      <c r="O8" s="53">
        <v>2011</v>
      </c>
      <c r="P8" s="53">
        <v>2012</v>
      </c>
      <c r="Q8" s="53">
        <v>2013</v>
      </c>
      <c r="R8" s="53"/>
      <c r="S8" s="53"/>
      <c r="T8" s="53"/>
      <c r="U8" s="53"/>
      <c r="V8" s="53">
        <v>2000</v>
      </c>
      <c r="W8" s="53">
        <v>2001</v>
      </c>
      <c r="X8" s="53">
        <v>2002</v>
      </c>
      <c r="Y8" s="53">
        <v>2003</v>
      </c>
      <c r="Z8" s="53">
        <v>2004</v>
      </c>
      <c r="AA8" s="53">
        <v>2005</v>
      </c>
      <c r="AB8" s="53">
        <v>2006</v>
      </c>
      <c r="AC8" s="53">
        <v>2007</v>
      </c>
      <c r="AD8" s="53">
        <v>2008</v>
      </c>
      <c r="AE8" s="53">
        <v>2009</v>
      </c>
      <c r="AF8" s="53">
        <v>2010</v>
      </c>
      <c r="AG8" s="53">
        <v>2011</v>
      </c>
      <c r="AH8" s="53">
        <v>2012</v>
      </c>
      <c r="AI8" s="53">
        <v>2013</v>
      </c>
    </row>
    <row r="9" spans="1:35" x14ac:dyDescent="0.2">
      <c r="A9" t="s">
        <v>81</v>
      </c>
      <c r="B9" t="s">
        <v>93</v>
      </c>
      <c r="C9" s="53" t="s">
        <v>94</v>
      </c>
      <c r="D9" s="53" t="s">
        <v>95</v>
      </c>
      <c r="E9" s="53">
        <v>6</v>
      </c>
      <c r="F9" s="53">
        <v>6</v>
      </c>
      <c r="G9" s="53">
        <v>6</v>
      </c>
      <c r="H9" s="53">
        <v>6</v>
      </c>
      <c r="I9" s="53">
        <v>6</v>
      </c>
      <c r="J9" s="53">
        <v>6</v>
      </c>
      <c r="K9" s="53">
        <v>6</v>
      </c>
      <c r="L9" s="53">
        <v>6</v>
      </c>
      <c r="M9" s="62">
        <v>6</v>
      </c>
      <c r="N9" s="53">
        <v>6</v>
      </c>
      <c r="O9" s="53">
        <v>6</v>
      </c>
      <c r="P9" s="53">
        <v>6</v>
      </c>
      <c r="Q9" s="53">
        <v>6</v>
      </c>
      <c r="R9" s="53" t="s">
        <v>81</v>
      </c>
      <c r="S9" s="53" t="s">
        <v>93</v>
      </c>
      <c r="T9" s="53" t="s">
        <v>94</v>
      </c>
      <c r="U9" s="53" t="s">
        <v>95</v>
      </c>
      <c r="V9" s="53">
        <v>12</v>
      </c>
      <c r="W9" s="53">
        <v>12</v>
      </c>
      <c r="X9" s="53">
        <v>12</v>
      </c>
      <c r="Y9" s="53">
        <v>12</v>
      </c>
      <c r="Z9" s="53">
        <v>12</v>
      </c>
      <c r="AA9" s="53">
        <v>12</v>
      </c>
      <c r="AB9" s="53">
        <v>12</v>
      </c>
      <c r="AC9" s="53">
        <v>12</v>
      </c>
      <c r="AD9" s="53">
        <v>12</v>
      </c>
      <c r="AE9" s="53">
        <v>12</v>
      </c>
      <c r="AF9" s="53">
        <v>12</v>
      </c>
      <c r="AG9" s="53">
        <v>12</v>
      </c>
      <c r="AH9" s="53">
        <v>12</v>
      </c>
      <c r="AI9" s="53">
        <v>12</v>
      </c>
    </row>
    <row r="10" spans="1:35" x14ac:dyDescent="0.2">
      <c r="A10" t="s">
        <v>96</v>
      </c>
      <c r="B10" t="s">
        <v>97</v>
      </c>
      <c r="C10" s="53" t="s">
        <v>73</v>
      </c>
      <c r="D10" s="53" t="s">
        <v>98</v>
      </c>
      <c r="E10" s="63">
        <v>1.7</v>
      </c>
      <c r="F10" s="63">
        <v>1.7</v>
      </c>
      <c r="G10" s="63">
        <v>1.7</v>
      </c>
      <c r="H10" s="63">
        <v>1.7</v>
      </c>
      <c r="I10" s="63">
        <v>1.7</v>
      </c>
      <c r="J10" s="63">
        <v>2.8</v>
      </c>
      <c r="K10" s="63">
        <v>4.5</v>
      </c>
      <c r="L10" s="63">
        <v>26.7</v>
      </c>
      <c r="M10" s="64">
        <v>42.38</v>
      </c>
      <c r="N10" s="63">
        <v>862.96299999899998</v>
      </c>
      <c r="O10" s="63">
        <v>921.16799999900002</v>
      </c>
      <c r="P10" s="63">
        <v>1274.0899999999999</v>
      </c>
      <c r="Q10" s="63">
        <v>1882.5709999999999</v>
      </c>
      <c r="R10" s="53" t="s">
        <v>96</v>
      </c>
      <c r="S10" s="53" t="s">
        <v>97</v>
      </c>
      <c r="T10" s="53" t="s">
        <v>73</v>
      </c>
      <c r="U10" s="53" t="s">
        <v>98</v>
      </c>
      <c r="V10" s="63">
        <v>1.7</v>
      </c>
      <c r="W10" s="63">
        <v>1.7</v>
      </c>
      <c r="X10" s="63">
        <v>1.7</v>
      </c>
      <c r="Y10" s="63">
        <v>1.7</v>
      </c>
      <c r="Z10" s="63">
        <v>1.7</v>
      </c>
      <c r="AA10" s="63">
        <v>1.7</v>
      </c>
      <c r="AB10" s="63">
        <v>4.5</v>
      </c>
      <c r="AC10" s="63">
        <v>26.7</v>
      </c>
      <c r="AD10" s="63">
        <v>31.2</v>
      </c>
      <c r="AE10" s="63">
        <v>840.10299999899996</v>
      </c>
      <c r="AF10" s="63">
        <v>888.687999999</v>
      </c>
      <c r="AG10" s="63">
        <v>1267.58</v>
      </c>
      <c r="AH10" s="63">
        <v>1544.4169999999999</v>
      </c>
      <c r="AI10" s="63">
        <v>1998.5309999999999</v>
      </c>
    </row>
    <row r="11" spans="1:35" x14ac:dyDescent="0.2">
      <c r="C11" s="53"/>
      <c r="D11" s="53" t="s">
        <v>99</v>
      </c>
      <c r="E11" s="63">
        <v>5.3</v>
      </c>
      <c r="F11" s="63">
        <v>5.3</v>
      </c>
      <c r="G11" s="63">
        <v>5.3</v>
      </c>
      <c r="H11" s="63">
        <v>7.34</v>
      </c>
      <c r="I11" s="63">
        <v>7.34</v>
      </c>
      <c r="J11" s="63">
        <v>7.34</v>
      </c>
      <c r="K11" s="63">
        <v>7.34</v>
      </c>
      <c r="L11" s="63">
        <v>11.04</v>
      </c>
      <c r="M11" s="64">
        <v>24.63</v>
      </c>
      <c r="N11" s="63">
        <v>3669.973333332</v>
      </c>
      <c r="O11" s="63">
        <v>14333.999333333</v>
      </c>
      <c r="P11" s="63">
        <v>25164.246333333998</v>
      </c>
      <c r="Q11" s="63">
        <v>25527.154333334001</v>
      </c>
      <c r="R11" s="53"/>
      <c r="S11" s="53"/>
      <c r="T11" s="53"/>
      <c r="U11" s="53" t="s">
        <v>99</v>
      </c>
      <c r="V11" s="63">
        <v>5.3</v>
      </c>
      <c r="W11" s="63">
        <v>5.3</v>
      </c>
      <c r="X11" s="63">
        <v>5.3</v>
      </c>
      <c r="Y11" s="63">
        <v>7.34</v>
      </c>
      <c r="Z11" s="63">
        <v>7.34</v>
      </c>
      <c r="AA11" s="63">
        <v>7.34</v>
      </c>
      <c r="AB11" s="63">
        <v>7.34</v>
      </c>
      <c r="AC11" s="63">
        <v>11.04</v>
      </c>
      <c r="AD11" s="63">
        <v>17.7</v>
      </c>
      <c r="AE11" s="63">
        <v>544.389999999</v>
      </c>
      <c r="AF11" s="63">
        <v>8773.1483333329998</v>
      </c>
      <c r="AG11" s="63">
        <v>25141.036333333999</v>
      </c>
      <c r="AH11" s="63">
        <v>25375.031333333998</v>
      </c>
      <c r="AI11" s="63">
        <v>25596.699333334</v>
      </c>
    </row>
    <row r="12" spans="1:35" x14ac:dyDescent="0.2">
      <c r="C12" s="53"/>
      <c r="D12" s="53" t="s">
        <v>100</v>
      </c>
      <c r="E12" s="63"/>
      <c r="F12" s="63"/>
      <c r="G12" s="63"/>
      <c r="H12" s="63"/>
      <c r="I12" s="63"/>
      <c r="J12" s="63"/>
      <c r="K12" s="63"/>
      <c r="L12" s="63"/>
      <c r="M12" s="64"/>
      <c r="N12" s="63"/>
      <c r="O12" s="63">
        <v>3</v>
      </c>
      <c r="P12" s="63">
        <v>9.18</v>
      </c>
      <c r="Q12" s="63">
        <v>9.18</v>
      </c>
      <c r="R12" s="53"/>
      <c r="S12" s="53"/>
      <c r="T12" s="53"/>
      <c r="U12" s="53" t="s">
        <v>100</v>
      </c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>
        <v>9.18</v>
      </c>
      <c r="AH12" s="63">
        <v>9.18</v>
      </c>
      <c r="AI12" s="63">
        <v>9.18</v>
      </c>
    </row>
    <row r="13" spans="1:35" x14ac:dyDescent="0.2">
      <c r="C13" s="53"/>
      <c r="D13" s="53" t="s">
        <v>101</v>
      </c>
      <c r="E13" s="63">
        <v>7</v>
      </c>
      <c r="F13" s="63">
        <v>7</v>
      </c>
      <c r="G13" s="63">
        <v>7</v>
      </c>
      <c r="H13" s="63">
        <v>9.0399999999999991</v>
      </c>
      <c r="I13" s="63">
        <v>9.0399999999999991</v>
      </c>
      <c r="J13" s="63">
        <v>10.14</v>
      </c>
      <c r="K13" s="63">
        <v>11.84</v>
      </c>
      <c r="L13" s="63">
        <v>37.74</v>
      </c>
      <c r="M13" s="64">
        <v>67.010000000000005</v>
      </c>
      <c r="N13" s="63">
        <v>4532.9363333330002</v>
      </c>
      <c r="O13" s="63">
        <v>15258.167333333</v>
      </c>
      <c r="P13" s="63">
        <v>26447.516333333999</v>
      </c>
      <c r="Q13" s="63">
        <v>27418.905333334002</v>
      </c>
      <c r="R13" s="53"/>
      <c r="S13" s="53"/>
      <c r="T13" s="53"/>
      <c r="U13" s="53" t="s">
        <v>101</v>
      </c>
      <c r="V13" s="63">
        <v>7</v>
      </c>
      <c r="W13" s="63">
        <v>7</v>
      </c>
      <c r="X13" s="63">
        <v>7</v>
      </c>
      <c r="Y13" s="63">
        <v>9.0399999999999991</v>
      </c>
      <c r="Z13" s="63">
        <v>9.0399999999999991</v>
      </c>
      <c r="AA13" s="63">
        <v>9.0399999999999991</v>
      </c>
      <c r="AB13" s="63">
        <v>11.84</v>
      </c>
      <c r="AC13" s="63">
        <v>37.74</v>
      </c>
      <c r="AD13" s="63">
        <v>48.9</v>
      </c>
      <c r="AE13" s="63">
        <v>1384.4929999999999</v>
      </c>
      <c r="AF13" s="63">
        <v>9661.8363333329999</v>
      </c>
      <c r="AG13" s="63">
        <v>26417.796333334001</v>
      </c>
      <c r="AH13" s="63">
        <v>26928.628333334</v>
      </c>
      <c r="AI13" s="63">
        <v>27604.410333333999</v>
      </c>
    </row>
    <row r="14" spans="1:35" x14ac:dyDescent="0.2">
      <c r="C14" s="53"/>
      <c r="D14" s="53"/>
      <c r="E14" s="63"/>
      <c r="F14" s="63"/>
      <c r="G14" s="63"/>
      <c r="H14" s="63"/>
      <c r="I14" s="63"/>
      <c r="J14" s="63"/>
      <c r="K14" s="63"/>
      <c r="L14" s="63"/>
      <c r="M14" s="64"/>
      <c r="N14" s="63"/>
      <c r="O14" s="63"/>
      <c r="P14" s="63"/>
      <c r="Q14" s="63"/>
      <c r="R14" s="53"/>
      <c r="S14" s="53"/>
      <c r="T14" s="53"/>
      <c r="U14" s="5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</row>
    <row r="15" spans="1:35" x14ac:dyDescent="0.2">
      <c r="C15" s="53" t="s">
        <v>102</v>
      </c>
      <c r="D15" s="53" t="s">
        <v>98</v>
      </c>
      <c r="E15" s="63"/>
      <c r="F15" s="63"/>
      <c r="G15" s="63"/>
      <c r="H15" s="63"/>
      <c r="I15" s="63"/>
      <c r="J15" s="63"/>
      <c r="K15" s="63"/>
      <c r="L15" s="63"/>
      <c r="M15" s="64"/>
      <c r="N15" s="63">
        <v>7.24</v>
      </c>
      <c r="O15" s="63">
        <v>30.68</v>
      </c>
      <c r="P15" s="63">
        <v>1212.1410000000001</v>
      </c>
      <c r="Q15" s="63">
        <v>1996.4469999999999</v>
      </c>
      <c r="R15" s="53"/>
      <c r="S15" s="53"/>
      <c r="T15" s="53" t="s">
        <v>102</v>
      </c>
      <c r="U15" s="53" t="s">
        <v>98</v>
      </c>
      <c r="V15" s="63"/>
      <c r="W15" s="63"/>
      <c r="X15" s="63"/>
      <c r="Y15" s="63"/>
      <c r="Z15" s="63"/>
      <c r="AA15" s="63"/>
      <c r="AB15" s="63"/>
      <c r="AC15" s="63"/>
      <c r="AD15" s="63"/>
      <c r="AE15" s="63">
        <v>6.14</v>
      </c>
      <c r="AF15" s="63">
        <v>10.62</v>
      </c>
      <c r="AG15" s="63">
        <v>93.775000000000006</v>
      </c>
      <c r="AH15" s="63">
        <v>1990.4469999999999</v>
      </c>
      <c r="AI15" s="63">
        <v>1997.4670000000001</v>
      </c>
    </row>
    <row r="16" spans="1:35" x14ac:dyDescent="0.2">
      <c r="C16" s="53"/>
      <c r="D16" s="53" t="s">
        <v>99</v>
      </c>
      <c r="E16" s="63">
        <v>4.07</v>
      </c>
      <c r="F16" s="63">
        <v>9.49</v>
      </c>
      <c r="G16" s="63">
        <v>9.49</v>
      </c>
      <c r="H16" s="63">
        <v>9.49</v>
      </c>
      <c r="I16" s="63">
        <v>9.49</v>
      </c>
      <c r="J16" s="63">
        <v>9.49</v>
      </c>
      <c r="K16" s="63">
        <v>9.49</v>
      </c>
      <c r="L16" s="63">
        <v>11.79</v>
      </c>
      <c r="M16" s="64">
        <v>13.29</v>
      </c>
      <c r="N16" s="63">
        <v>201.97800000000001</v>
      </c>
      <c r="O16" s="63">
        <v>691.05799999999999</v>
      </c>
      <c r="P16" s="63">
        <v>15067.098</v>
      </c>
      <c r="Q16" s="63">
        <v>24720.85</v>
      </c>
      <c r="R16" s="53"/>
      <c r="S16" s="53"/>
      <c r="T16" s="53"/>
      <c r="U16" s="53" t="s">
        <v>99</v>
      </c>
      <c r="V16" s="63"/>
      <c r="W16" s="63">
        <v>7.49</v>
      </c>
      <c r="X16" s="63">
        <v>9.49</v>
      </c>
      <c r="Y16" s="63">
        <v>9.49</v>
      </c>
      <c r="Z16" s="63">
        <v>9.49</v>
      </c>
      <c r="AA16" s="63">
        <v>9.49</v>
      </c>
      <c r="AB16" s="63">
        <v>9.49</v>
      </c>
      <c r="AC16" s="63">
        <v>11.79</v>
      </c>
      <c r="AD16" s="63">
        <v>11.79</v>
      </c>
      <c r="AE16" s="63">
        <v>162.13</v>
      </c>
      <c r="AF16" s="63">
        <v>313.33600000000001</v>
      </c>
      <c r="AG16" s="63">
        <v>1913.904</v>
      </c>
      <c r="AH16" s="63">
        <v>24683.77</v>
      </c>
      <c r="AI16" s="63">
        <v>24726.639999999999</v>
      </c>
    </row>
    <row r="17" spans="2:35" x14ac:dyDescent="0.2">
      <c r="C17" s="53"/>
      <c r="D17" s="53" t="s">
        <v>100</v>
      </c>
      <c r="E17" s="63"/>
      <c r="F17" s="63"/>
      <c r="G17" s="63"/>
      <c r="H17" s="63"/>
      <c r="I17" s="63"/>
      <c r="J17" s="63"/>
      <c r="K17" s="63"/>
      <c r="L17" s="63"/>
      <c r="M17" s="64"/>
      <c r="N17" s="63"/>
      <c r="O17" s="63"/>
      <c r="P17" s="63">
        <v>7.46</v>
      </c>
      <c r="Q17" s="63">
        <v>7.46</v>
      </c>
      <c r="R17" s="53"/>
      <c r="S17" s="53"/>
      <c r="T17" s="53"/>
      <c r="U17" s="53" t="s">
        <v>100</v>
      </c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>
        <v>7.46</v>
      </c>
      <c r="AI17" s="63">
        <v>7.46</v>
      </c>
    </row>
    <row r="18" spans="2:35" x14ac:dyDescent="0.2">
      <c r="C18" s="53"/>
      <c r="D18" s="53" t="s">
        <v>103</v>
      </c>
      <c r="E18" s="63">
        <v>4.07</v>
      </c>
      <c r="F18" s="63">
        <v>9.49</v>
      </c>
      <c r="G18" s="63">
        <v>9.49</v>
      </c>
      <c r="H18" s="63">
        <v>9.49</v>
      </c>
      <c r="I18" s="63">
        <v>9.49</v>
      </c>
      <c r="J18" s="63">
        <v>9.49</v>
      </c>
      <c r="K18" s="63">
        <v>9.49</v>
      </c>
      <c r="L18" s="63">
        <v>11.79</v>
      </c>
      <c r="M18" s="64">
        <v>13.29</v>
      </c>
      <c r="N18" s="63">
        <v>209.21799999999999</v>
      </c>
      <c r="O18" s="63">
        <v>721.73800000000006</v>
      </c>
      <c r="P18" s="63">
        <v>16286.699000000001</v>
      </c>
      <c r="Q18" s="63">
        <v>26724.757000000001</v>
      </c>
      <c r="R18" s="53"/>
      <c r="S18" s="53"/>
      <c r="T18" s="53"/>
      <c r="U18" s="53" t="s">
        <v>103</v>
      </c>
      <c r="V18" s="63"/>
      <c r="W18" s="63">
        <v>7.49</v>
      </c>
      <c r="X18" s="63">
        <v>9.49</v>
      </c>
      <c r="Y18" s="63">
        <v>9.49</v>
      </c>
      <c r="Z18" s="63">
        <v>9.49</v>
      </c>
      <c r="AA18" s="63">
        <v>9.49</v>
      </c>
      <c r="AB18" s="63">
        <v>9.49</v>
      </c>
      <c r="AC18" s="63">
        <v>11.79</v>
      </c>
      <c r="AD18" s="63">
        <v>11.79</v>
      </c>
      <c r="AE18" s="63">
        <v>168.27</v>
      </c>
      <c r="AF18" s="63">
        <v>323.95600000000002</v>
      </c>
      <c r="AG18" s="63">
        <v>2007.6790000000001</v>
      </c>
      <c r="AH18" s="63">
        <v>26681.677</v>
      </c>
      <c r="AI18" s="63">
        <v>26731.566999999999</v>
      </c>
    </row>
    <row r="19" spans="2:35" x14ac:dyDescent="0.2">
      <c r="C19" s="53"/>
      <c r="D19" s="53"/>
      <c r="E19" s="63"/>
      <c r="F19" s="63"/>
      <c r="G19" s="63"/>
      <c r="H19" s="63"/>
      <c r="I19" s="63"/>
      <c r="J19" s="63"/>
      <c r="K19" s="63"/>
      <c r="L19" s="63"/>
      <c r="M19" s="64"/>
      <c r="N19" s="63"/>
      <c r="O19" s="63"/>
      <c r="P19" s="63"/>
      <c r="Q19" s="63"/>
      <c r="R19" s="53"/>
      <c r="S19" s="53"/>
      <c r="T19" s="53"/>
      <c r="U19" s="5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3"/>
      <c r="AI19" s="63"/>
    </row>
    <row r="20" spans="2:35" x14ac:dyDescent="0.2">
      <c r="C20" s="53" t="s">
        <v>74</v>
      </c>
      <c r="D20" s="53" t="s">
        <v>98</v>
      </c>
      <c r="E20" s="63"/>
      <c r="F20" s="63"/>
      <c r="G20" s="63"/>
      <c r="H20" s="63"/>
      <c r="I20" s="63"/>
      <c r="J20" s="63"/>
      <c r="K20" s="63"/>
      <c r="L20" s="63">
        <v>17.82</v>
      </c>
      <c r="M20" s="64">
        <v>22.42</v>
      </c>
      <c r="N20" s="63">
        <v>538.02599999899996</v>
      </c>
      <c r="O20" s="63">
        <v>861.10199999899999</v>
      </c>
      <c r="P20" s="63">
        <v>1651.079</v>
      </c>
      <c r="Q20" s="63">
        <v>3896.8719999989999</v>
      </c>
      <c r="R20" s="53"/>
      <c r="S20" s="53"/>
      <c r="T20" s="53" t="s">
        <v>74</v>
      </c>
      <c r="U20" s="53" t="s">
        <v>98</v>
      </c>
      <c r="V20" s="63"/>
      <c r="W20" s="63"/>
      <c r="X20" s="63"/>
      <c r="Y20" s="63"/>
      <c r="Z20" s="63"/>
      <c r="AA20" s="63"/>
      <c r="AB20" s="63"/>
      <c r="AC20" s="63">
        <v>17.82</v>
      </c>
      <c r="AD20" s="63">
        <v>21.42</v>
      </c>
      <c r="AE20" s="63">
        <v>473.57599999899998</v>
      </c>
      <c r="AF20" s="63">
        <v>735.10799999899996</v>
      </c>
      <c r="AG20" s="63">
        <v>1150.136</v>
      </c>
      <c r="AH20" s="63">
        <v>2257.2469999989999</v>
      </c>
      <c r="AI20" s="63">
        <v>4623.9669999999996</v>
      </c>
    </row>
    <row r="21" spans="2:35" x14ac:dyDescent="0.2">
      <c r="C21" s="53"/>
      <c r="D21" s="53" t="s">
        <v>104</v>
      </c>
      <c r="E21" s="63"/>
      <c r="F21" s="63"/>
      <c r="G21" s="63"/>
      <c r="H21" s="63"/>
      <c r="I21" s="63"/>
      <c r="J21" s="63"/>
      <c r="K21" s="63"/>
      <c r="L21" s="63"/>
      <c r="M21" s="64"/>
      <c r="N21" s="63"/>
      <c r="O21" s="63">
        <v>1.52</v>
      </c>
      <c r="P21" s="63">
        <v>9.19</v>
      </c>
      <c r="Q21" s="63">
        <v>9.19</v>
      </c>
      <c r="R21" s="53"/>
      <c r="S21" s="53"/>
      <c r="T21" s="53"/>
      <c r="U21" s="53" t="s">
        <v>104</v>
      </c>
      <c r="V21" s="63"/>
      <c r="W21" s="63"/>
      <c r="X21" s="63"/>
      <c r="Y21" s="63"/>
      <c r="Z21" s="63"/>
      <c r="AA21" s="63"/>
      <c r="AB21" s="63"/>
      <c r="AC21" s="63"/>
      <c r="AD21" s="63"/>
      <c r="AE21" s="63"/>
      <c r="AF21" s="63">
        <v>1.52</v>
      </c>
      <c r="AG21" s="63">
        <v>6.19</v>
      </c>
      <c r="AH21" s="63">
        <v>9.19</v>
      </c>
      <c r="AI21" s="63">
        <v>9.19</v>
      </c>
    </row>
    <row r="22" spans="2:35" x14ac:dyDescent="0.2">
      <c r="C22" s="53"/>
      <c r="D22" s="53" t="s">
        <v>105</v>
      </c>
      <c r="E22" s="63"/>
      <c r="F22" s="63"/>
      <c r="G22" s="63"/>
      <c r="H22" s="63"/>
      <c r="I22" s="63"/>
      <c r="J22" s="63"/>
      <c r="K22" s="63"/>
      <c r="L22" s="63"/>
      <c r="M22" s="64"/>
      <c r="N22" s="63">
        <v>1.8</v>
      </c>
      <c r="O22" s="63">
        <v>1.8</v>
      </c>
      <c r="P22" s="63">
        <v>1.8</v>
      </c>
      <c r="Q22" s="63">
        <v>1.8</v>
      </c>
      <c r="R22" s="53"/>
      <c r="S22" s="53"/>
      <c r="T22" s="53"/>
      <c r="U22" s="53" t="s">
        <v>105</v>
      </c>
      <c r="V22" s="63"/>
      <c r="W22" s="63"/>
      <c r="X22" s="63"/>
      <c r="Y22" s="63"/>
      <c r="Z22" s="63"/>
      <c r="AA22" s="63"/>
      <c r="AB22" s="63"/>
      <c r="AC22" s="63"/>
      <c r="AD22" s="63"/>
      <c r="AE22" s="63">
        <v>1.8</v>
      </c>
      <c r="AF22" s="63">
        <v>1.8</v>
      </c>
      <c r="AG22" s="63">
        <v>1.8</v>
      </c>
      <c r="AH22" s="63">
        <v>1.8</v>
      </c>
      <c r="AI22" s="63">
        <v>1.8</v>
      </c>
    </row>
    <row r="23" spans="2:35" x14ac:dyDescent="0.2">
      <c r="C23" s="53"/>
      <c r="D23" s="53" t="s">
        <v>106</v>
      </c>
      <c r="E23" s="63"/>
      <c r="F23" s="63"/>
      <c r="G23" s="63"/>
      <c r="H23" s="63"/>
      <c r="I23" s="63"/>
      <c r="J23" s="63"/>
      <c r="K23" s="63"/>
      <c r="L23" s="63"/>
      <c r="M23" s="64">
        <v>1.7</v>
      </c>
      <c r="N23" s="63">
        <v>3.3</v>
      </c>
      <c r="O23" s="63">
        <v>15.11</v>
      </c>
      <c r="P23" s="63">
        <v>45.642000000000003</v>
      </c>
      <c r="Q23" s="63">
        <v>68.042000000000002</v>
      </c>
      <c r="R23" s="53"/>
      <c r="S23" s="53"/>
      <c r="T23" s="53"/>
      <c r="U23" s="53" t="s">
        <v>106</v>
      </c>
      <c r="V23" s="63"/>
      <c r="W23" s="63"/>
      <c r="X23" s="63"/>
      <c r="Y23" s="63"/>
      <c r="Z23" s="63"/>
      <c r="AA23" s="63"/>
      <c r="AB23" s="63"/>
      <c r="AC23" s="63"/>
      <c r="AD23" s="63"/>
      <c r="AE23" s="63">
        <v>1.7</v>
      </c>
      <c r="AF23" s="63">
        <v>9.35</v>
      </c>
      <c r="AG23" s="63">
        <v>26.202000000000002</v>
      </c>
      <c r="AH23" s="63">
        <v>61.042000000000002</v>
      </c>
      <c r="AI23" s="63">
        <v>71.242000000000004</v>
      </c>
    </row>
    <row r="24" spans="2:35" x14ac:dyDescent="0.2">
      <c r="C24" s="53"/>
      <c r="D24" s="53" t="s">
        <v>99</v>
      </c>
      <c r="E24" s="63"/>
      <c r="F24" s="63"/>
      <c r="G24" s="63"/>
      <c r="H24" s="63"/>
      <c r="I24" s="63"/>
      <c r="J24" s="63"/>
      <c r="K24" s="63"/>
      <c r="L24" s="63">
        <v>2.8</v>
      </c>
      <c r="M24" s="64">
        <v>2.8</v>
      </c>
      <c r="N24" s="63">
        <v>610.08799999999997</v>
      </c>
      <c r="O24" s="63">
        <v>2525.6029999990001</v>
      </c>
      <c r="P24" s="63">
        <v>5305.415</v>
      </c>
      <c r="Q24" s="63">
        <v>15760.851000000001</v>
      </c>
      <c r="R24" s="53"/>
      <c r="S24" s="53"/>
      <c r="T24" s="53"/>
      <c r="U24" s="53" t="s">
        <v>99</v>
      </c>
      <c r="V24" s="63"/>
      <c r="W24" s="63"/>
      <c r="X24" s="63"/>
      <c r="Y24" s="63"/>
      <c r="Z24" s="63"/>
      <c r="AA24" s="63"/>
      <c r="AB24" s="63"/>
      <c r="AC24" s="63">
        <v>2.8</v>
      </c>
      <c r="AD24" s="63">
        <v>2.8</v>
      </c>
      <c r="AE24" s="63">
        <v>47.924999999999997</v>
      </c>
      <c r="AF24" s="63">
        <v>1445.8969999989999</v>
      </c>
      <c r="AG24" s="63">
        <v>4022.7750000000001</v>
      </c>
      <c r="AH24" s="63">
        <v>8852.2150000000001</v>
      </c>
      <c r="AI24" s="63">
        <v>16681.962</v>
      </c>
    </row>
    <row r="25" spans="2:35" x14ac:dyDescent="0.2">
      <c r="C25" s="53"/>
      <c r="D25" s="53" t="s">
        <v>107</v>
      </c>
      <c r="E25" s="63"/>
      <c r="F25" s="63"/>
      <c r="G25" s="63"/>
      <c r="H25" s="63"/>
      <c r="I25" s="63"/>
      <c r="J25" s="63"/>
      <c r="K25" s="63"/>
      <c r="L25" s="63">
        <v>20.62</v>
      </c>
      <c r="M25" s="64">
        <v>26.92</v>
      </c>
      <c r="N25" s="63">
        <v>1153.2139999999999</v>
      </c>
      <c r="O25" s="63">
        <v>3405.1349999989998</v>
      </c>
      <c r="P25" s="63">
        <v>7013.1260000000002</v>
      </c>
      <c r="Q25" s="63">
        <v>19736.755000000001</v>
      </c>
      <c r="R25" s="53"/>
      <c r="S25" s="53"/>
      <c r="T25" s="53"/>
      <c r="U25" s="53" t="s">
        <v>107</v>
      </c>
      <c r="V25" s="63"/>
      <c r="W25" s="63"/>
      <c r="X25" s="63"/>
      <c r="Y25" s="63"/>
      <c r="Z25" s="63"/>
      <c r="AA25" s="63"/>
      <c r="AB25" s="63"/>
      <c r="AC25" s="63">
        <v>20.62</v>
      </c>
      <c r="AD25" s="63">
        <v>24.22</v>
      </c>
      <c r="AE25" s="63">
        <v>525.00099999899999</v>
      </c>
      <c r="AF25" s="63">
        <v>2193.6749999990002</v>
      </c>
      <c r="AG25" s="63">
        <v>5207.1030000000001</v>
      </c>
      <c r="AH25" s="63">
        <v>11181.494000000001</v>
      </c>
      <c r="AI25" s="63">
        <v>21388.161</v>
      </c>
    </row>
    <row r="26" spans="2:35" x14ac:dyDescent="0.2">
      <c r="C26" s="53"/>
      <c r="D26" s="53"/>
      <c r="E26" s="63"/>
      <c r="F26" s="63"/>
      <c r="G26" s="63"/>
      <c r="H26" s="63"/>
      <c r="I26" s="63"/>
      <c r="J26" s="63"/>
      <c r="K26" s="63"/>
      <c r="L26" s="63"/>
      <c r="M26" s="64"/>
      <c r="N26" s="63"/>
      <c r="O26" s="63"/>
      <c r="P26" s="63"/>
      <c r="Q26" s="63"/>
      <c r="R26" s="53"/>
      <c r="S26" s="53"/>
      <c r="T26" s="53"/>
      <c r="U26" s="53"/>
      <c r="V26" s="63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</row>
    <row r="27" spans="2:35" x14ac:dyDescent="0.2">
      <c r="C27" s="53" t="s">
        <v>108</v>
      </c>
      <c r="D27" s="53" t="s">
        <v>108</v>
      </c>
      <c r="E27" s="63">
        <v>11.07</v>
      </c>
      <c r="F27" s="63">
        <v>16.489999999999998</v>
      </c>
      <c r="G27" s="63">
        <v>16.489999999999998</v>
      </c>
      <c r="H27" s="63">
        <v>18.53</v>
      </c>
      <c r="I27" s="63">
        <v>18.53</v>
      </c>
      <c r="J27" s="63">
        <v>19.63</v>
      </c>
      <c r="K27" s="63">
        <v>21.33</v>
      </c>
      <c r="L27" s="63">
        <v>70.150000000000006</v>
      </c>
      <c r="M27" s="64">
        <v>107.22</v>
      </c>
      <c r="N27" s="63">
        <v>5895.368333333</v>
      </c>
      <c r="O27" s="63">
        <v>19385.040333334</v>
      </c>
      <c r="P27" s="63">
        <v>49747.341333331002</v>
      </c>
      <c r="Q27" s="63">
        <v>73880.417333329999</v>
      </c>
      <c r="R27" s="53"/>
      <c r="S27" s="53"/>
      <c r="T27" s="53" t="s">
        <v>108</v>
      </c>
      <c r="U27" s="53" t="s">
        <v>108</v>
      </c>
      <c r="V27" s="63">
        <v>7</v>
      </c>
      <c r="W27" s="63">
        <v>14.49</v>
      </c>
      <c r="X27" s="63">
        <v>16.489999999999998</v>
      </c>
      <c r="Y27" s="63">
        <v>18.53</v>
      </c>
      <c r="Z27" s="63">
        <v>18.53</v>
      </c>
      <c r="AA27" s="63">
        <v>18.53</v>
      </c>
      <c r="AB27" s="63">
        <v>21.33</v>
      </c>
      <c r="AC27" s="63">
        <v>70.150000000000006</v>
      </c>
      <c r="AD27" s="63">
        <v>84.91</v>
      </c>
      <c r="AE27" s="63">
        <v>2077.7639999990001</v>
      </c>
      <c r="AF27" s="63">
        <v>12179.467333332999</v>
      </c>
      <c r="AG27" s="63">
        <v>33632.578333334</v>
      </c>
      <c r="AH27" s="63">
        <v>64791.799333329996</v>
      </c>
      <c r="AI27" s="63">
        <v>75724.138333330004</v>
      </c>
    </row>
    <row r="28" spans="2:35" x14ac:dyDescent="0.2">
      <c r="C28" s="53"/>
      <c r="D28" s="53"/>
      <c r="E28" s="63"/>
      <c r="F28" s="63"/>
      <c r="G28" s="63"/>
      <c r="H28" s="63"/>
      <c r="I28" s="63"/>
      <c r="J28" s="63"/>
      <c r="K28" s="63"/>
      <c r="L28" s="63"/>
      <c r="M28" s="64"/>
      <c r="N28" s="63"/>
      <c r="O28" s="63"/>
      <c r="P28" s="63"/>
      <c r="Q28" s="63"/>
      <c r="R28" s="53"/>
      <c r="S28" s="53"/>
      <c r="T28" s="53"/>
      <c r="U28" s="5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3"/>
      <c r="AH28" s="63"/>
      <c r="AI28" s="63"/>
    </row>
    <row r="29" spans="2:35" x14ac:dyDescent="0.2">
      <c r="B29" t="s">
        <v>109</v>
      </c>
      <c r="C29" s="53" t="s">
        <v>73</v>
      </c>
      <c r="D29" s="53" t="s">
        <v>110</v>
      </c>
      <c r="E29" s="63"/>
      <c r="F29" s="63"/>
      <c r="G29" s="63"/>
      <c r="H29" s="63"/>
      <c r="I29" s="63"/>
      <c r="J29" s="63"/>
      <c r="K29" s="63"/>
      <c r="L29" s="63"/>
      <c r="M29" s="64"/>
      <c r="N29" s="63">
        <v>5.84</v>
      </c>
      <c r="O29" s="63">
        <v>5.84</v>
      </c>
      <c r="P29" s="63">
        <v>5.84</v>
      </c>
      <c r="Q29" s="63">
        <v>6.92</v>
      </c>
      <c r="R29" s="53"/>
      <c r="S29" s="53" t="s">
        <v>109</v>
      </c>
      <c r="T29" s="53" t="s">
        <v>73</v>
      </c>
      <c r="U29" s="53" t="s">
        <v>110</v>
      </c>
      <c r="V29" s="63"/>
      <c r="W29" s="63"/>
      <c r="X29" s="63"/>
      <c r="Y29" s="63"/>
      <c r="Z29" s="63"/>
      <c r="AA29" s="63"/>
      <c r="AB29" s="63"/>
      <c r="AC29" s="63"/>
      <c r="AD29" s="63"/>
      <c r="AE29" s="63">
        <v>5.84</v>
      </c>
      <c r="AF29" s="63">
        <v>5.84</v>
      </c>
      <c r="AG29" s="63">
        <v>5.84</v>
      </c>
      <c r="AH29" s="63">
        <v>5.84</v>
      </c>
      <c r="AI29" s="63">
        <v>6.92</v>
      </c>
    </row>
    <row r="30" spans="2:35" x14ac:dyDescent="0.2">
      <c r="C30" s="53"/>
      <c r="D30" s="53" t="s">
        <v>111</v>
      </c>
      <c r="E30" s="63"/>
      <c r="F30" s="63"/>
      <c r="G30" s="63"/>
      <c r="H30" s="63"/>
      <c r="I30" s="63"/>
      <c r="J30" s="63"/>
      <c r="K30" s="63"/>
      <c r="L30" s="63"/>
      <c r="M30" s="64"/>
      <c r="N30" s="63">
        <v>12</v>
      </c>
      <c r="O30" s="63">
        <v>12</v>
      </c>
      <c r="P30" s="63">
        <v>14.34</v>
      </c>
      <c r="Q30" s="63">
        <v>14.34</v>
      </c>
      <c r="R30" s="53"/>
      <c r="S30" s="53"/>
      <c r="T30" s="53"/>
      <c r="U30" s="53" t="s">
        <v>111</v>
      </c>
      <c r="V30" s="63"/>
      <c r="W30" s="63"/>
      <c r="X30" s="63"/>
      <c r="Y30" s="63"/>
      <c r="Z30" s="63"/>
      <c r="AA30" s="63"/>
      <c r="AB30" s="63"/>
      <c r="AC30" s="63"/>
      <c r="AD30" s="63"/>
      <c r="AE30" s="63">
        <v>12</v>
      </c>
      <c r="AF30" s="63">
        <v>12</v>
      </c>
      <c r="AG30" s="63">
        <v>14.34</v>
      </c>
      <c r="AH30" s="63">
        <v>14.34</v>
      </c>
      <c r="AI30" s="63">
        <v>14.34</v>
      </c>
    </row>
    <row r="31" spans="2:35" x14ac:dyDescent="0.2">
      <c r="C31" s="53"/>
      <c r="D31" s="53" t="s">
        <v>112</v>
      </c>
      <c r="E31" s="63"/>
      <c r="F31" s="63"/>
      <c r="G31" s="63"/>
      <c r="H31" s="63"/>
      <c r="I31" s="63"/>
      <c r="J31" s="63"/>
      <c r="K31" s="63"/>
      <c r="L31" s="63"/>
      <c r="M31" s="64"/>
      <c r="N31" s="63">
        <v>35.799999999999997</v>
      </c>
      <c r="O31" s="63">
        <v>83.03</v>
      </c>
      <c r="P31" s="63">
        <v>137.85</v>
      </c>
      <c r="Q31" s="63">
        <v>137.85</v>
      </c>
      <c r="R31" s="53"/>
      <c r="S31" s="53"/>
      <c r="T31" s="53"/>
      <c r="U31" s="53" t="s">
        <v>112</v>
      </c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>
        <v>55.47</v>
      </c>
      <c r="AG31" s="63">
        <v>137.85</v>
      </c>
      <c r="AH31" s="63">
        <v>137.85</v>
      </c>
      <c r="AI31" s="63">
        <v>137.85</v>
      </c>
    </row>
    <row r="32" spans="2:35" x14ac:dyDescent="0.2">
      <c r="C32" s="53"/>
      <c r="D32" s="53" t="s">
        <v>113</v>
      </c>
      <c r="E32" s="63"/>
      <c r="F32" s="63"/>
      <c r="G32" s="63"/>
      <c r="H32" s="63"/>
      <c r="I32" s="63"/>
      <c r="J32" s="63"/>
      <c r="K32" s="63"/>
      <c r="L32" s="63"/>
      <c r="M32" s="64"/>
      <c r="N32" s="63">
        <v>53.64</v>
      </c>
      <c r="O32" s="63">
        <v>100.87</v>
      </c>
      <c r="P32" s="63">
        <v>158.03</v>
      </c>
      <c r="Q32" s="63">
        <v>159.11000000000001</v>
      </c>
      <c r="R32" s="53"/>
      <c r="S32" s="53"/>
      <c r="T32" s="53"/>
      <c r="U32" s="53" t="s">
        <v>113</v>
      </c>
      <c r="V32" s="63"/>
      <c r="W32" s="63"/>
      <c r="X32" s="63"/>
      <c r="Y32" s="63"/>
      <c r="Z32" s="63"/>
      <c r="AA32" s="63"/>
      <c r="AB32" s="63"/>
      <c r="AC32" s="63"/>
      <c r="AD32" s="63"/>
      <c r="AE32" s="63">
        <v>17.84</v>
      </c>
      <c r="AF32" s="63">
        <v>73.31</v>
      </c>
      <c r="AG32" s="63">
        <v>158.03</v>
      </c>
      <c r="AH32" s="63">
        <v>158.03</v>
      </c>
      <c r="AI32" s="63">
        <v>159.11000000000001</v>
      </c>
    </row>
    <row r="33" spans="2:35" x14ac:dyDescent="0.2">
      <c r="C33" s="53"/>
      <c r="D33" s="53"/>
      <c r="E33" s="63"/>
      <c r="F33" s="63"/>
      <c r="G33" s="63"/>
      <c r="H33" s="63"/>
      <c r="I33" s="63"/>
      <c r="J33" s="63"/>
      <c r="K33" s="63"/>
      <c r="L33" s="63"/>
      <c r="M33" s="64"/>
      <c r="N33" s="63"/>
      <c r="O33" s="63"/>
      <c r="P33" s="63"/>
      <c r="Q33" s="63"/>
      <c r="R33" s="53"/>
      <c r="S33" s="53"/>
      <c r="T33" s="53"/>
      <c r="U33" s="53"/>
      <c r="V33" s="63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3"/>
      <c r="AH33" s="63"/>
      <c r="AI33" s="63"/>
    </row>
    <row r="34" spans="2:35" x14ac:dyDescent="0.2">
      <c r="C34" s="53" t="s">
        <v>102</v>
      </c>
      <c r="D34" s="53" t="s">
        <v>111</v>
      </c>
      <c r="E34" s="63"/>
      <c r="F34" s="63"/>
      <c r="G34" s="63"/>
      <c r="H34" s="63"/>
      <c r="I34" s="63"/>
      <c r="J34" s="63"/>
      <c r="K34" s="63"/>
      <c r="L34" s="63"/>
      <c r="M34" s="64"/>
      <c r="N34" s="63"/>
      <c r="O34" s="63"/>
      <c r="P34" s="63">
        <v>3.04</v>
      </c>
      <c r="Q34" s="63">
        <v>18.38</v>
      </c>
      <c r="R34" s="53"/>
      <c r="S34" s="53"/>
      <c r="T34" s="53" t="s">
        <v>102</v>
      </c>
      <c r="U34" s="53" t="s">
        <v>111</v>
      </c>
      <c r="V34" s="63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3"/>
      <c r="AH34" s="63">
        <v>18.38</v>
      </c>
      <c r="AI34" s="63">
        <v>18.38</v>
      </c>
    </row>
    <row r="35" spans="2:35" x14ac:dyDescent="0.2">
      <c r="C35" s="53"/>
      <c r="D35" s="53" t="s">
        <v>112</v>
      </c>
      <c r="E35" s="63"/>
      <c r="F35" s="63"/>
      <c r="G35" s="63"/>
      <c r="H35" s="63"/>
      <c r="I35" s="63"/>
      <c r="J35" s="63"/>
      <c r="K35" s="63"/>
      <c r="L35" s="63"/>
      <c r="M35" s="64"/>
      <c r="N35" s="63">
        <v>10.7</v>
      </c>
      <c r="O35" s="63">
        <v>13.74</v>
      </c>
      <c r="P35" s="63">
        <v>78.844999999999999</v>
      </c>
      <c r="Q35" s="63">
        <v>92.045000000000002</v>
      </c>
      <c r="R35" s="53"/>
      <c r="S35" s="53"/>
      <c r="T35" s="53"/>
      <c r="U35" s="53" t="s">
        <v>112</v>
      </c>
      <c r="V35" s="63"/>
      <c r="W35" s="63"/>
      <c r="X35" s="63"/>
      <c r="Y35" s="63"/>
      <c r="Z35" s="63"/>
      <c r="AA35" s="63"/>
      <c r="AB35" s="63"/>
      <c r="AC35" s="63"/>
      <c r="AD35" s="63"/>
      <c r="AE35" s="63">
        <v>10.7</v>
      </c>
      <c r="AF35" s="63">
        <v>10.7</v>
      </c>
      <c r="AG35" s="63">
        <v>18.734999999999999</v>
      </c>
      <c r="AH35" s="63">
        <v>92.045000000000002</v>
      </c>
      <c r="AI35" s="63">
        <v>92.045000000000002</v>
      </c>
    </row>
    <row r="36" spans="2:35" x14ac:dyDescent="0.2">
      <c r="C36" s="53"/>
      <c r="D36" s="53" t="s">
        <v>114</v>
      </c>
      <c r="E36" s="63"/>
      <c r="F36" s="63"/>
      <c r="G36" s="63"/>
      <c r="H36" s="63"/>
      <c r="I36" s="63"/>
      <c r="J36" s="63"/>
      <c r="K36" s="63"/>
      <c r="L36" s="63"/>
      <c r="M36" s="64"/>
      <c r="N36" s="63">
        <v>10.7</v>
      </c>
      <c r="O36" s="63">
        <v>13.74</v>
      </c>
      <c r="P36" s="63">
        <v>81.885000000000005</v>
      </c>
      <c r="Q36" s="63">
        <v>110.425</v>
      </c>
      <c r="R36" s="53"/>
      <c r="S36" s="53"/>
      <c r="T36" s="53"/>
      <c r="U36" s="53" t="s">
        <v>114</v>
      </c>
      <c r="V36" s="63"/>
      <c r="W36" s="63"/>
      <c r="X36" s="63"/>
      <c r="Y36" s="63"/>
      <c r="Z36" s="63"/>
      <c r="AA36" s="63"/>
      <c r="AB36" s="63"/>
      <c r="AC36" s="63"/>
      <c r="AD36" s="63"/>
      <c r="AE36" s="63">
        <v>10.7</v>
      </c>
      <c r="AF36" s="63">
        <v>10.7</v>
      </c>
      <c r="AG36" s="63">
        <v>18.734999999999999</v>
      </c>
      <c r="AH36" s="63">
        <v>110.425</v>
      </c>
      <c r="AI36" s="63">
        <v>110.425</v>
      </c>
    </row>
    <row r="37" spans="2:35" x14ac:dyDescent="0.2">
      <c r="C37" s="53"/>
      <c r="D37" s="53"/>
      <c r="E37" s="63"/>
      <c r="F37" s="63"/>
      <c r="G37" s="63"/>
      <c r="H37" s="63"/>
      <c r="I37" s="63"/>
      <c r="J37" s="63"/>
      <c r="K37" s="63"/>
      <c r="L37" s="63"/>
      <c r="M37" s="64"/>
      <c r="N37" s="63"/>
      <c r="O37" s="63"/>
      <c r="P37" s="63"/>
      <c r="Q37" s="63"/>
      <c r="R37" s="53"/>
      <c r="S37" s="53"/>
      <c r="T37" s="53"/>
      <c r="U37" s="5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</row>
    <row r="38" spans="2:35" x14ac:dyDescent="0.2">
      <c r="C38" s="53" t="s">
        <v>74</v>
      </c>
      <c r="D38" s="53" t="s">
        <v>111</v>
      </c>
      <c r="E38" s="63"/>
      <c r="F38" s="63"/>
      <c r="G38" s="63"/>
      <c r="H38" s="63"/>
      <c r="I38" s="63"/>
      <c r="J38" s="63"/>
      <c r="K38" s="63"/>
      <c r="L38" s="63"/>
      <c r="M38" s="64"/>
      <c r="N38" s="63">
        <v>1.02</v>
      </c>
      <c r="O38" s="63">
        <v>14.53</v>
      </c>
      <c r="P38" s="63">
        <v>121.395</v>
      </c>
      <c r="Q38" s="63">
        <v>159.495</v>
      </c>
      <c r="R38" s="53"/>
      <c r="S38" s="53"/>
      <c r="T38" s="53" t="s">
        <v>74</v>
      </c>
      <c r="U38" s="53" t="s">
        <v>111</v>
      </c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>
        <v>12.37</v>
      </c>
      <c r="AG38" s="63">
        <v>43.634999999999998</v>
      </c>
      <c r="AH38" s="63">
        <v>135.995</v>
      </c>
      <c r="AI38" s="63">
        <v>169.995</v>
      </c>
    </row>
    <row r="39" spans="2:35" x14ac:dyDescent="0.2">
      <c r="C39" s="53"/>
      <c r="D39" s="53" t="s">
        <v>115</v>
      </c>
      <c r="E39" s="63"/>
      <c r="F39" s="63"/>
      <c r="G39" s="63"/>
      <c r="H39" s="63"/>
      <c r="I39" s="63"/>
      <c r="J39" s="63"/>
      <c r="K39" s="63"/>
      <c r="L39" s="63"/>
      <c r="M39" s="64"/>
      <c r="N39" s="63">
        <v>6</v>
      </c>
      <c r="O39" s="63">
        <v>11.02</v>
      </c>
      <c r="P39" s="63">
        <v>17.559999999999999</v>
      </c>
      <c r="Q39" s="63">
        <v>24.06</v>
      </c>
      <c r="R39" s="53"/>
      <c r="S39" s="53"/>
      <c r="T39" s="53"/>
      <c r="U39" s="53" t="s">
        <v>115</v>
      </c>
      <c r="V39" s="63"/>
      <c r="W39" s="63"/>
      <c r="X39" s="63"/>
      <c r="Y39" s="63"/>
      <c r="Z39" s="63"/>
      <c r="AA39" s="63"/>
      <c r="AB39" s="63"/>
      <c r="AC39" s="63"/>
      <c r="AD39" s="63"/>
      <c r="AE39" s="63">
        <v>6</v>
      </c>
      <c r="AF39" s="63">
        <v>8</v>
      </c>
      <c r="AG39" s="63">
        <v>12.52</v>
      </c>
      <c r="AH39" s="63">
        <v>19.059999999999999</v>
      </c>
      <c r="AI39" s="63">
        <v>24.06</v>
      </c>
    </row>
    <row r="40" spans="2:35" x14ac:dyDescent="0.2">
      <c r="C40" s="53"/>
      <c r="D40" s="53" t="s">
        <v>116</v>
      </c>
      <c r="E40" s="63"/>
      <c r="F40" s="63"/>
      <c r="G40" s="63"/>
      <c r="H40" s="63"/>
      <c r="I40" s="63"/>
      <c r="J40" s="63"/>
      <c r="K40" s="63"/>
      <c r="L40" s="63"/>
      <c r="M40" s="64"/>
      <c r="N40" s="63">
        <v>2</v>
      </c>
      <c r="O40" s="63">
        <v>8.57</v>
      </c>
      <c r="P40" s="63">
        <v>14.26</v>
      </c>
      <c r="Q40" s="63">
        <v>14.26</v>
      </c>
      <c r="R40" s="53"/>
      <c r="S40" s="53"/>
      <c r="T40" s="53"/>
      <c r="U40" s="53" t="s">
        <v>116</v>
      </c>
      <c r="V40" s="63"/>
      <c r="W40" s="63"/>
      <c r="X40" s="63"/>
      <c r="Y40" s="63"/>
      <c r="Z40" s="63"/>
      <c r="AA40" s="63"/>
      <c r="AB40" s="63"/>
      <c r="AC40" s="63"/>
      <c r="AD40" s="63"/>
      <c r="AE40" s="63">
        <v>2</v>
      </c>
      <c r="AF40" s="63">
        <v>3.44</v>
      </c>
      <c r="AG40" s="63">
        <v>14.26</v>
      </c>
      <c r="AH40" s="63">
        <v>14.26</v>
      </c>
      <c r="AI40" s="63">
        <v>14.26</v>
      </c>
    </row>
    <row r="41" spans="2:35" x14ac:dyDescent="0.2">
      <c r="C41" s="53"/>
      <c r="D41" s="53" t="s">
        <v>117</v>
      </c>
      <c r="E41" s="63"/>
      <c r="F41" s="63"/>
      <c r="G41" s="63"/>
      <c r="H41" s="63"/>
      <c r="I41" s="63"/>
      <c r="J41" s="63"/>
      <c r="K41" s="63"/>
      <c r="L41" s="63"/>
      <c r="M41" s="64"/>
      <c r="N41" s="63"/>
      <c r="O41" s="63">
        <v>2.16</v>
      </c>
      <c r="P41" s="63">
        <v>2.16</v>
      </c>
      <c r="Q41" s="63">
        <v>2.16</v>
      </c>
      <c r="R41" s="53"/>
      <c r="S41" s="53"/>
      <c r="T41" s="53"/>
      <c r="U41" s="53" t="s">
        <v>117</v>
      </c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>
        <v>2.16</v>
      </c>
      <c r="AG41" s="63">
        <v>2.16</v>
      </c>
      <c r="AH41" s="63">
        <v>2.16</v>
      </c>
      <c r="AI41" s="63">
        <v>2.16</v>
      </c>
    </row>
    <row r="42" spans="2:35" x14ac:dyDescent="0.2">
      <c r="C42" s="53"/>
      <c r="D42" s="53" t="s">
        <v>118</v>
      </c>
      <c r="E42" s="63"/>
      <c r="F42" s="63"/>
      <c r="G42" s="63"/>
      <c r="H42" s="63"/>
      <c r="I42" s="63"/>
      <c r="J42" s="63"/>
      <c r="K42" s="63"/>
      <c r="L42" s="63"/>
      <c r="M42" s="64"/>
      <c r="N42" s="63">
        <v>5.6</v>
      </c>
      <c r="O42" s="63">
        <v>9.4</v>
      </c>
      <c r="P42" s="63">
        <v>9.4</v>
      </c>
      <c r="Q42" s="63">
        <v>9.4</v>
      </c>
      <c r="R42" s="53"/>
      <c r="S42" s="53"/>
      <c r="T42" s="53"/>
      <c r="U42" s="53" t="s">
        <v>118</v>
      </c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>
        <v>5.6</v>
      </c>
      <c r="AG42" s="63">
        <v>9.4</v>
      </c>
      <c r="AH42" s="63">
        <v>9.4</v>
      </c>
      <c r="AI42" s="63">
        <v>9.4</v>
      </c>
    </row>
    <row r="43" spans="2:35" x14ac:dyDescent="0.2">
      <c r="C43" s="53"/>
      <c r="D43" s="53" t="s">
        <v>112</v>
      </c>
      <c r="E43" s="63"/>
      <c r="F43" s="63"/>
      <c r="G43" s="63"/>
      <c r="H43" s="63"/>
      <c r="I43" s="63"/>
      <c r="J43" s="63"/>
      <c r="K43" s="63"/>
      <c r="L43" s="63"/>
      <c r="M43" s="64"/>
      <c r="N43" s="63">
        <v>31.92</v>
      </c>
      <c r="O43" s="63">
        <v>63.89</v>
      </c>
      <c r="P43" s="63">
        <v>253.84</v>
      </c>
      <c r="Q43" s="63">
        <v>622.63</v>
      </c>
      <c r="R43" s="53"/>
      <c r="S43" s="53"/>
      <c r="T43" s="53"/>
      <c r="U43" s="53" t="s">
        <v>112</v>
      </c>
      <c r="V43" s="63"/>
      <c r="W43" s="63"/>
      <c r="X43" s="63"/>
      <c r="Y43" s="63"/>
      <c r="Z43" s="63"/>
      <c r="AA43" s="63"/>
      <c r="AB43" s="63"/>
      <c r="AC43" s="63"/>
      <c r="AD43" s="63"/>
      <c r="AE43" s="63">
        <v>15.83</v>
      </c>
      <c r="AF43" s="63">
        <v>54.24</v>
      </c>
      <c r="AG43" s="63">
        <v>106.55</v>
      </c>
      <c r="AH43" s="63">
        <v>433.18</v>
      </c>
      <c r="AI43" s="63">
        <v>622.63</v>
      </c>
    </row>
    <row r="44" spans="2:35" x14ac:dyDescent="0.2">
      <c r="C44" s="53"/>
      <c r="D44" s="53" t="s">
        <v>119</v>
      </c>
      <c r="E44" s="63"/>
      <c r="F44" s="63"/>
      <c r="G44" s="63"/>
      <c r="H44" s="63"/>
      <c r="I44" s="63"/>
      <c r="J44" s="63"/>
      <c r="K44" s="63"/>
      <c r="L44" s="63"/>
      <c r="M44" s="64"/>
      <c r="N44" s="63">
        <v>46.54</v>
      </c>
      <c r="O44" s="63">
        <v>109.57</v>
      </c>
      <c r="P44" s="63">
        <v>418.61500000000001</v>
      </c>
      <c r="Q44" s="63">
        <v>832.005</v>
      </c>
      <c r="R44" s="53"/>
      <c r="S44" s="53"/>
      <c r="T44" s="53"/>
      <c r="U44" s="53" t="s">
        <v>119</v>
      </c>
      <c r="V44" s="63"/>
      <c r="W44" s="63"/>
      <c r="X44" s="63"/>
      <c r="Y44" s="63"/>
      <c r="Z44" s="63"/>
      <c r="AA44" s="63"/>
      <c r="AB44" s="63"/>
      <c r="AC44" s="63"/>
      <c r="AD44" s="63"/>
      <c r="AE44" s="63">
        <v>23.83</v>
      </c>
      <c r="AF44" s="63">
        <v>85.81</v>
      </c>
      <c r="AG44" s="63">
        <v>188.52500000000001</v>
      </c>
      <c r="AH44" s="63">
        <v>614.05499999999995</v>
      </c>
      <c r="AI44" s="63">
        <v>842.505</v>
      </c>
    </row>
    <row r="45" spans="2:35" x14ac:dyDescent="0.2">
      <c r="C45" s="53"/>
      <c r="D45" s="53"/>
      <c r="E45" s="63"/>
      <c r="F45" s="63"/>
      <c r="G45" s="63"/>
      <c r="H45" s="63"/>
      <c r="I45" s="63"/>
      <c r="J45" s="63"/>
      <c r="K45" s="63"/>
      <c r="L45" s="63"/>
      <c r="M45" s="64"/>
      <c r="N45" s="63"/>
      <c r="O45" s="63"/>
      <c r="P45" s="63"/>
      <c r="Q45" s="63"/>
      <c r="R45" s="53"/>
      <c r="S45" s="53"/>
      <c r="T45" s="53"/>
      <c r="U45" s="5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</row>
    <row r="46" spans="2:35" x14ac:dyDescent="0.2">
      <c r="C46" s="53" t="s">
        <v>120</v>
      </c>
      <c r="D46" s="53" t="s">
        <v>120</v>
      </c>
      <c r="E46" s="63"/>
      <c r="F46" s="63"/>
      <c r="G46" s="63"/>
      <c r="H46" s="63"/>
      <c r="I46" s="63"/>
      <c r="J46" s="63"/>
      <c r="K46" s="63"/>
      <c r="L46" s="63"/>
      <c r="M46" s="64"/>
      <c r="N46" s="63">
        <v>110.88</v>
      </c>
      <c r="O46" s="63">
        <v>224.18</v>
      </c>
      <c r="P46" s="63">
        <v>658.53</v>
      </c>
      <c r="Q46" s="63">
        <v>1101.54</v>
      </c>
      <c r="R46" s="53"/>
      <c r="S46" s="53"/>
      <c r="T46" s="53" t="s">
        <v>120</v>
      </c>
      <c r="U46" s="53" t="s">
        <v>120</v>
      </c>
      <c r="V46" s="63"/>
      <c r="W46" s="63"/>
      <c r="X46" s="63"/>
      <c r="Y46" s="63"/>
      <c r="Z46" s="63"/>
      <c r="AA46" s="63"/>
      <c r="AB46" s="63"/>
      <c r="AC46" s="63"/>
      <c r="AD46" s="63"/>
      <c r="AE46" s="63">
        <v>52.37</v>
      </c>
      <c r="AF46" s="63">
        <v>169.82</v>
      </c>
      <c r="AG46" s="63">
        <v>365.29</v>
      </c>
      <c r="AH46" s="63">
        <v>882.51</v>
      </c>
      <c r="AI46" s="63">
        <v>1112.04</v>
      </c>
    </row>
    <row r="47" spans="2:35" x14ac:dyDescent="0.2">
      <c r="C47" s="53"/>
      <c r="D47" s="53"/>
      <c r="E47" s="63"/>
      <c r="F47" s="63"/>
      <c r="G47" s="63"/>
      <c r="H47" s="63"/>
      <c r="I47" s="63"/>
      <c r="J47" s="63"/>
      <c r="K47" s="63"/>
      <c r="L47" s="63"/>
      <c r="M47" s="64"/>
      <c r="N47" s="63"/>
      <c r="O47" s="63"/>
      <c r="P47" s="63"/>
      <c r="Q47" s="63"/>
      <c r="R47" s="53"/>
      <c r="S47" s="53"/>
      <c r="T47" s="53"/>
      <c r="U47" s="5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</row>
    <row r="48" spans="2:35" x14ac:dyDescent="0.2">
      <c r="B48" t="s">
        <v>121</v>
      </c>
      <c r="C48" s="53" t="s">
        <v>74</v>
      </c>
      <c r="D48" s="53" t="s">
        <v>122</v>
      </c>
      <c r="E48" s="63"/>
      <c r="F48" s="63"/>
      <c r="G48" s="63">
        <v>5.0999999999999996</v>
      </c>
      <c r="H48" s="63">
        <v>5.0999999999999996</v>
      </c>
      <c r="I48" s="63">
        <v>5.0999999999999996</v>
      </c>
      <c r="J48" s="63">
        <v>5.0999999999999996</v>
      </c>
      <c r="K48" s="63">
        <v>5.0999999999999996</v>
      </c>
      <c r="L48" s="63">
        <v>44.3</v>
      </c>
      <c r="M48" s="64">
        <v>44.3</v>
      </c>
      <c r="N48" s="63">
        <v>59.88</v>
      </c>
      <c r="O48" s="63">
        <v>79.7</v>
      </c>
      <c r="P48" s="63">
        <v>85.2</v>
      </c>
      <c r="Q48" s="63">
        <v>87.2</v>
      </c>
      <c r="R48" s="53"/>
      <c r="S48" s="53" t="s">
        <v>121</v>
      </c>
      <c r="T48" s="53" t="s">
        <v>74</v>
      </c>
      <c r="U48" s="53" t="s">
        <v>122</v>
      </c>
      <c r="V48" s="63"/>
      <c r="W48" s="63"/>
      <c r="X48" s="63"/>
      <c r="Y48" s="63">
        <v>5.0999999999999996</v>
      </c>
      <c r="Z48" s="63">
        <v>5.0999999999999996</v>
      </c>
      <c r="AA48" s="63">
        <v>5.0999999999999996</v>
      </c>
      <c r="AB48" s="63">
        <v>5.0999999999999996</v>
      </c>
      <c r="AC48" s="63">
        <v>5.0999999999999996</v>
      </c>
      <c r="AD48" s="63">
        <v>44.3</v>
      </c>
      <c r="AE48" s="63">
        <v>52.88</v>
      </c>
      <c r="AF48" s="63">
        <v>63.18</v>
      </c>
      <c r="AG48" s="63">
        <v>79.7</v>
      </c>
      <c r="AH48" s="63">
        <v>85.2</v>
      </c>
      <c r="AI48" s="63">
        <v>87.2</v>
      </c>
    </row>
    <row r="49" spans="1:35" x14ac:dyDescent="0.2">
      <c r="C49" s="53"/>
      <c r="D49" s="53" t="s">
        <v>123</v>
      </c>
      <c r="E49" s="63"/>
      <c r="F49" s="63"/>
      <c r="G49" s="63">
        <v>5.0999999999999996</v>
      </c>
      <c r="H49" s="63">
        <v>5.0999999999999996</v>
      </c>
      <c r="I49" s="63">
        <v>5.0999999999999996</v>
      </c>
      <c r="J49" s="63">
        <v>5.0999999999999996</v>
      </c>
      <c r="K49" s="63">
        <v>5.0999999999999996</v>
      </c>
      <c r="L49" s="63">
        <v>44.3</v>
      </c>
      <c r="M49" s="64">
        <v>44.3</v>
      </c>
      <c r="N49" s="63">
        <v>59.88</v>
      </c>
      <c r="O49" s="63">
        <v>79.7</v>
      </c>
      <c r="P49" s="63">
        <v>85.2</v>
      </c>
      <c r="Q49" s="63">
        <v>87.2</v>
      </c>
      <c r="R49" s="53"/>
      <c r="S49" s="53"/>
      <c r="T49" s="53"/>
      <c r="U49" s="53" t="s">
        <v>123</v>
      </c>
      <c r="V49" s="63"/>
      <c r="W49" s="63"/>
      <c r="X49" s="63"/>
      <c r="Y49" s="63">
        <v>5.0999999999999996</v>
      </c>
      <c r="Z49" s="63">
        <v>5.0999999999999996</v>
      </c>
      <c r="AA49" s="63">
        <v>5.0999999999999996</v>
      </c>
      <c r="AB49" s="63">
        <v>5.0999999999999996</v>
      </c>
      <c r="AC49" s="63">
        <v>5.0999999999999996</v>
      </c>
      <c r="AD49" s="63">
        <v>44.3</v>
      </c>
      <c r="AE49" s="63">
        <v>52.88</v>
      </c>
      <c r="AF49" s="63">
        <v>63.18</v>
      </c>
      <c r="AG49" s="63">
        <v>79.7</v>
      </c>
      <c r="AH49" s="63">
        <v>85.2</v>
      </c>
      <c r="AI49" s="63">
        <v>87.2</v>
      </c>
    </row>
    <row r="50" spans="1:35" x14ac:dyDescent="0.2">
      <c r="C50" s="53"/>
      <c r="D50" s="53"/>
      <c r="E50" s="63"/>
      <c r="F50" s="63"/>
      <c r="G50" s="63"/>
      <c r="H50" s="63"/>
      <c r="I50" s="63"/>
      <c r="J50" s="63"/>
      <c r="K50" s="63"/>
      <c r="L50" s="63"/>
      <c r="M50" s="64"/>
      <c r="N50" s="63"/>
      <c r="O50" s="63"/>
      <c r="P50" s="63"/>
      <c r="Q50" s="63"/>
      <c r="R50" s="53"/>
      <c r="S50" s="53"/>
      <c r="T50" s="53"/>
      <c r="U50" s="5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</row>
    <row r="51" spans="1:35" x14ac:dyDescent="0.2">
      <c r="C51" s="53" t="s">
        <v>124</v>
      </c>
      <c r="D51" s="53" t="s">
        <v>124</v>
      </c>
      <c r="E51" s="63"/>
      <c r="F51" s="63"/>
      <c r="G51" s="63">
        <v>5.0999999999999996</v>
      </c>
      <c r="H51" s="63">
        <v>5.0999999999999996</v>
      </c>
      <c r="I51" s="63">
        <v>5.0999999999999996</v>
      </c>
      <c r="J51" s="63">
        <v>5.0999999999999996</v>
      </c>
      <c r="K51" s="63">
        <v>5.0999999999999996</v>
      </c>
      <c r="L51" s="63">
        <v>44.3</v>
      </c>
      <c r="M51" s="64">
        <v>44.3</v>
      </c>
      <c r="N51" s="63">
        <v>59.88</v>
      </c>
      <c r="O51" s="63">
        <v>79.7</v>
      </c>
      <c r="P51" s="63">
        <v>85.2</v>
      </c>
      <c r="Q51" s="63">
        <v>87.2</v>
      </c>
      <c r="R51" s="53"/>
      <c r="S51" s="53"/>
      <c r="T51" s="53" t="s">
        <v>124</v>
      </c>
      <c r="U51" s="53" t="s">
        <v>124</v>
      </c>
      <c r="V51" s="63"/>
      <c r="W51" s="63"/>
      <c r="X51" s="63"/>
      <c r="Y51" s="63">
        <v>5.0999999999999996</v>
      </c>
      <c r="Z51" s="63">
        <v>5.0999999999999996</v>
      </c>
      <c r="AA51" s="63">
        <v>5.0999999999999996</v>
      </c>
      <c r="AB51" s="63">
        <v>5.0999999999999996</v>
      </c>
      <c r="AC51" s="63">
        <v>5.0999999999999996</v>
      </c>
      <c r="AD51" s="63">
        <v>44.3</v>
      </c>
      <c r="AE51" s="63">
        <v>52.88</v>
      </c>
      <c r="AF51" s="63">
        <v>63.18</v>
      </c>
      <c r="AG51" s="63">
        <v>79.7</v>
      </c>
      <c r="AH51" s="63">
        <v>85.2</v>
      </c>
      <c r="AI51" s="63">
        <v>87.2</v>
      </c>
    </row>
    <row r="52" spans="1:35" x14ac:dyDescent="0.2">
      <c r="C52" s="53"/>
      <c r="D52" s="53"/>
      <c r="E52" s="63"/>
      <c r="F52" s="63"/>
      <c r="G52" s="63"/>
      <c r="H52" s="63"/>
      <c r="I52" s="63"/>
      <c r="J52" s="63"/>
      <c r="K52" s="63"/>
      <c r="L52" s="63"/>
      <c r="M52" s="64"/>
      <c r="N52" s="63"/>
      <c r="O52" s="63"/>
      <c r="P52" s="63"/>
      <c r="Q52" s="63"/>
      <c r="R52" s="53"/>
      <c r="S52" s="53"/>
      <c r="T52" s="53"/>
      <c r="U52" s="5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</row>
    <row r="53" spans="1:35" x14ac:dyDescent="0.2">
      <c r="B53" t="s">
        <v>125</v>
      </c>
      <c r="C53" s="53" t="s">
        <v>125</v>
      </c>
      <c r="D53" s="53" t="s">
        <v>126</v>
      </c>
      <c r="E53" s="63"/>
      <c r="F53" s="63"/>
      <c r="G53" s="63"/>
      <c r="H53" s="63"/>
      <c r="I53" s="63"/>
      <c r="J53" s="63"/>
      <c r="K53" s="63"/>
      <c r="L53" s="63"/>
      <c r="M53" s="64">
        <v>2.6</v>
      </c>
      <c r="N53" s="63">
        <v>10.28</v>
      </c>
      <c r="O53" s="63">
        <v>26.904</v>
      </c>
      <c r="P53" s="63">
        <v>215.035</v>
      </c>
      <c r="Q53" s="63">
        <v>238.77500000000001</v>
      </c>
      <c r="R53" s="53"/>
      <c r="S53" s="53" t="s">
        <v>125</v>
      </c>
      <c r="T53" s="53" t="s">
        <v>125</v>
      </c>
      <c r="U53" s="53" t="s">
        <v>126</v>
      </c>
      <c r="V53" s="63"/>
      <c r="W53" s="63"/>
      <c r="X53" s="63"/>
      <c r="Y53" s="63"/>
      <c r="Z53" s="63"/>
      <c r="AA53" s="63"/>
      <c r="AB53" s="63"/>
      <c r="AC53" s="63"/>
      <c r="AD53" s="63">
        <v>1.1000000000000001</v>
      </c>
      <c r="AE53" s="63">
        <v>5.6</v>
      </c>
      <c r="AF53" s="63">
        <v>17.283999999999999</v>
      </c>
      <c r="AG53" s="63">
        <v>71.269000000000005</v>
      </c>
      <c r="AH53" s="63">
        <v>234.85499999999999</v>
      </c>
      <c r="AI53" s="63">
        <v>238.77500000000001</v>
      </c>
    </row>
    <row r="54" spans="1:35" x14ac:dyDescent="0.2">
      <c r="C54" s="53"/>
      <c r="D54" s="53" t="s">
        <v>127</v>
      </c>
      <c r="E54" s="63"/>
      <c r="F54" s="63"/>
      <c r="G54" s="63"/>
      <c r="H54" s="63"/>
      <c r="I54" s="63"/>
      <c r="J54" s="63"/>
      <c r="K54" s="63"/>
      <c r="L54" s="63"/>
      <c r="M54" s="64"/>
      <c r="N54" s="63"/>
      <c r="O54" s="63"/>
      <c r="P54" s="63">
        <v>4.5</v>
      </c>
      <c r="Q54" s="63">
        <v>4.5</v>
      </c>
      <c r="R54" s="53"/>
      <c r="S54" s="53"/>
      <c r="T54" s="53"/>
      <c r="U54" s="53" t="s">
        <v>127</v>
      </c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>
        <v>4.5</v>
      </c>
      <c r="AH54" s="63">
        <v>4.5</v>
      </c>
      <c r="AI54" s="63">
        <v>4.5</v>
      </c>
    </row>
    <row r="55" spans="1:35" x14ac:dyDescent="0.2">
      <c r="C55" s="53"/>
      <c r="D55" s="53" t="s">
        <v>128</v>
      </c>
      <c r="E55" s="63"/>
      <c r="F55" s="63"/>
      <c r="G55" s="63"/>
      <c r="H55" s="63"/>
      <c r="I55" s="63"/>
      <c r="J55" s="63"/>
      <c r="K55" s="63"/>
      <c r="L55" s="63"/>
      <c r="M55" s="64">
        <v>2.6</v>
      </c>
      <c r="N55" s="63">
        <v>10.28</v>
      </c>
      <c r="O55" s="63">
        <v>26.904</v>
      </c>
      <c r="P55" s="63">
        <v>219.535</v>
      </c>
      <c r="Q55" s="63">
        <v>243.27500000000001</v>
      </c>
      <c r="R55" s="53"/>
      <c r="S55" s="53"/>
      <c r="T55" s="53"/>
      <c r="U55" s="53" t="s">
        <v>128</v>
      </c>
      <c r="V55" s="63"/>
      <c r="W55" s="63"/>
      <c r="X55" s="63"/>
      <c r="Y55" s="63"/>
      <c r="Z55" s="63"/>
      <c r="AA55" s="63"/>
      <c r="AB55" s="63"/>
      <c r="AC55" s="63"/>
      <c r="AD55" s="63">
        <v>1.1000000000000001</v>
      </c>
      <c r="AE55" s="63">
        <v>5.6</v>
      </c>
      <c r="AF55" s="63">
        <v>17.283999999999999</v>
      </c>
      <c r="AG55" s="63">
        <v>75.769000000000005</v>
      </c>
      <c r="AH55" s="63">
        <v>239.35499999999999</v>
      </c>
      <c r="AI55" s="63">
        <v>243.27500000000001</v>
      </c>
    </row>
    <row r="56" spans="1:35" x14ac:dyDescent="0.2">
      <c r="C56" s="53"/>
      <c r="D56" s="53"/>
      <c r="E56" s="63"/>
      <c r="F56" s="63"/>
      <c r="G56" s="63"/>
      <c r="H56" s="63"/>
      <c r="I56" s="63"/>
      <c r="J56" s="63"/>
      <c r="K56" s="63"/>
      <c r="L56" s="63"/>
      <c r="M56" s="64"/>
      <c r="N56" s="63"/>
      <c r="O56" s="63"/>
      <c r="P56" s="63"/>
      <c r="Q56" s="63"/>
      <c r="R56" s="53"/>
      <c r="S56" s="53"/>
      <c r="T56" s="53"/>
      <c r="U56" s="5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</row>
    <row r="57" spans="1:35" x14ac:dyDescent="0.2">
      <c r="C57" s="53" t="s">
        <v>129</v>
      </c>
      <c r="D57" s="53" t="s">
        <v>129</v>
      </c>
      <c r="E57" s="63"/>
      <c r="F57" s="63"/>
      <c r="G57" s="63"/>
      <c r="H57" s="63"/>
      <c r="I57" s="63"/>
      <c r="J57" s="63"/>
      <c r="K57" s="63"/>
      <c r="L57" s="63"/>
      <c r="M57" s="64">
        <v>2.6</v>
      </c>
      <c r="N57" s="63">
        <v>10.28</v>
      </c>
      <c r="O57" s="63">
        <v>26.904</v>
      </c>
      <c r="P57" s="63">
        <v>219.535</v>
      </c>
      <c r="Q57" s="63">
        <v>243.27500000000001</v>
      </c>
      <c r="R57" s="53"/>
      <c r="S57" s="53"/>
      <c r="T57" s="53" t="s">
        <v>129</v>
      </c>
      <c r="U57" s="53" t="s">
        <v>129</v>
      </c>
      <c r="V57" s="63"/>
      <c r="W57" s="63"/>
      <c r="X57" s="63"/>
      <c r="Y57" s="63"/>
      <c r="Z57" s="63"/>
      <c r="AA57" s="63"/>
      <c r="AB57" s="63"/>
      <c r="AC57" s="63"/>
      <c r="AD57" s="63">
        <v>1.1000000000000001</v>
      </c>
      <c r="AE57" s="63">
        <v>5.6</v>
      </c>
      <c r="AF57" s="63">
        <v>17.283999999999999</v>
      </c>
      <c r="AG57" s="63">
        <v>75.769000000000005</v>
      </c>
      <c r="AH57" s="63">
        <v>239.35499999999999</v>
      </c>
      <c r="AI57" s="63">
        <v>243.27500000000001</v>
      </c>
    </row>
    <row r="58" spans="1:35" x14ac:dyDescent="0.2">
      <c r="C58" s="53"/>
      <c r="D58" s="53"/>
      <c r="E58" s="63"/>
      <c r="F58" s="63"/>
      <c r="G58" s="63"/>
      <c r="H58" s="63"/>
      <c r="I58" s="63"/>
      <c r="J58" s="63"/>
      <c r="K58" s="63"/>
      <c r="L58" s="63"/>
      <c r="M58" s="64"/>
      <c r="N58" s="63"/>
      <c r="O58" s="63"/>
      <c r="P58" s="63"/>
      <c r="Q58" s="63"/>
      <c r="R58" s="53"/>
      <c r="S58" s="53"/>
      <c r="T58" s="53"/>
      <c r="U58" s="5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</row>
    <row r="59" spans="1:35" x14ac:dyDescent="0.2">
      <c r="B59" t="s">
        <v>84</v>
      </c>
      <c r="C59" s="53" t="s">
        <v>84</v>
      </c>
      <c r="D59" s="53" t="s">
        <v>84</v>
      </c>
      <c r="E59" s="63">
        <v>11.07</v>
      </c>
      <c r="F59" s="63">
        <v>16.489999999999998</v>
      </c>
      <c r="G59" s="63">
        <v>21.59</v>
      </c>
      <c r="H59" s="63">
        <v>23.63</v>
      </c>
      <c r="I59" s="63">
        <v>23.63</v>
      </c>
      <c r="J59" s="63">
        <v>24.73</v>
      </c>
      <c r="K59" s="63">
        <v>26.43</v>
      </c>
      <c r="L59" s="63">
        <v>114.45</v>
      </c>
      <c r="M59" s="64">
        <v>154.12</v>
      </c>
      <c r="N59" s="63">
        <v>6076.408333333</v>
      </c>
      <c r="O59" s="63">
        <v>19715.824333334</v>
      </c>
      <c r="P59" s="63">
        <v>50710.606333331001</v>
      </c>
      <c r="Q59" s="63">
        <v>75312.432333329998</v>
      </c>
      <c r="R59" s="53"/>
      <c r="S59" s="53" t="s">
        <v>84</v>
      </c>
      <c r="T59" s="53" t="s">
        <v>84</v>
      </c>
      <c r="U59" s="53" t="s">
        <v>84</v>
      </c>
      <c r="V59" s="63">
        <v>7</v>
      </c>
      <c r="W59" s="63">
        <v>14.49</v>
      </c>
      <c r="X59" s="63">
        <v>16.489999999999998</v>
      </c>
      <c r="Y59" s="63">
        <v>23.63</v>
      </c>
      <c r="Z59" s="63">
        <v>23.63</v>
      </c>
      <c r="AA59" s="63">
        <v>23.63</v>
      </c>
      <c r="AB59" s="63">
        <v>26.43</v>
      </c>
      <c r="AC59" s="63">
        <v>75.25</v>
      </c>
      <c r="AD59" s="63">
        <v>130.31</v>
      </c>
      <c r="AE59" s="63">
        <v>2188.613999999</v>
      </c>
      <c r="AF59" s="63">
        <v>12429.751333333001</v>
      </c>
      <c r="AG59" s="63">
        <v>34153.337333333999</v>
      </c>
      <c r="AH59" s="63">
        <v>65998.864333329999</v>
      </c>
      <c r="AI59" s="63">
        <v>77166.653333330003</v>
      </c>
    </row>
    <row r="60" spans="1:35" x14ac:dyDescent="0.2">
      <c r="C60" s="53"/>
      <c r="D60" s="53"/>
      <c r="E60" s="63"/>
      <c r="F60" s="63"/>
      <c r="G60" s="63"/>
      <c r="H60" s="63"/>
      <c r="I60" s="63"/>
      <c r="J60" s="63"/>
      <c r="K60" s="63"/>
      <c r="L60" s="63"/>
      <c r="M60" s="64"/>
      <c r="N60" s="63"/>
      <c r="O60" s="63"/>
      <c r="P60" s="63"/>
      <c r="Q60" s="63"/>
      <c r="R60" s="53"/>
      <c r="S60" s="53"/>
      <c r="T60" s="53"/>
      <c r="U60" s="5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</row>
    <row r="61" spans="1:35" x14ac:dyDescent="0.2">
      <c r="A61" t="s">
        <v>82</v>
      </c>
      <c r="B61" t="s">
        <v>97</v>
      </c>
      <c r="C61" s="53" t="s">
        <v>73</v>
      </c>
      <c r="D61" s="53" t="s">
        <v>98</v>
      </c>
      <c r="E61" s="63">
        <v>1</v>
      </c>
      <c r="F61" s="63">
        <v>1</v>
      </c>
      <c r="G61" s="63">
        <v>1</v>
      </c>
      <c r="H61" s="63">
        <v>1</v>
      </c>
      <c r="I61" s="63">
        <v>1</v>
      </c>
      <c r="J61" s="63">
        <v>2</v>
      </c>
      <c r="K61" s="63">
        <v>3</v>
      </c>
      <c r="L61" s="63">
        <v>13</v>
      </c>
      <c r="M61" s="64">
        <v>26</v>
      </c>
      <c r="N61" s="63">
        <v>671</v>
      </c>
      <c r="O61" s="63">
        <v>702</v>
      </c>
      <c r="P61" s="63">
        <v>867</v>
      </c>
      <c r="Q61" s="63">
        <v>1279</v>
      </c>
      <c r="R61" s="53" t="s">
        <v>82</v>
      </c>
      <c r="S61" s="53" t="s">
        <v>97</v>
      </c>
      <c r="T61" s="53" t="s">
        <v>73</v>
      </c>
      <c r="U61" s="53" t="s">
        <v>98</v>
      </c>
      <c r="V61" s="63">
        <v>1</v>
      </c>
      <c r="W61" s="63">
        <v>1</v>
      </c>
      <c r="X61" s="63">
        <v>1</v>
      </c>
      <c r="Y61" s="63">
        <v>1</v>
      </c>
      <c r="Z61" s="63">
        <v>1</v>
      </c>
      <c r="AA61" s="63">
        <v>1</v>
      </c>
      <c r="AB61" s="63">
        <v>3</v>
      </c>
      <c r="AC61" s="63">
        <v>13</v>
      </c>
      <c r="AD61" s="63">
        <v>17</v>
      </c>
      <c r="AE61" s="63">
        <v>652</v>
      </c>
      <c r="AF61" s="63">
        <v>688</v>
      </c>
      <c r="AG61" s="63">
        <v>862</v>
      </c>
      <c r="AH61" s="63">
        <v>1052</v>
      </c>
      <c r="AI61" s="63">
        <v>1357</v>
      </c>
    </row>
    <row r="62" spans="1:35" x14ac:dyDescent="0.2">
      <c r="C62" s="53"/>
      <c r="D62" s="53" t="s">
        <v>99</v>
      </c>
      <c r="E62" s="63">
        <v>2</v>
      </c>
      <c r="F62" s="63">
        <v>2</v>
      </c>
      <c r="G62" s="63">
        <v>2</v>
      </c>
      <c r="H62" s="63">
        <v>3</v>
      </c>
      <c r="I62" s="63">
        <v>3</v>
      </c>
      <c r="J62" s="63">
        <v>3</v>
      </c>
      <c r="K62" s="63">
        <v>3</v>
      </c>
      <c r="L62" s="63">
        <v>6</v>
      </c>
      <c r="M62" s="64">
        <v>17</v>
      </c>
      <c r="N62" s="63">
        <v>2632</v>
      </c>
      <c r="O62" s="63">
        <v>8843</v>
      </c>
      <c r="P62" s="63">
        <v>13643</v>
      </c>
      <c r="Q62" s="63">
        <v>13854</v>
      </c>
      <c r="R62" s="53"/>
      <c r="S62" s="53"/>
      <c r="T62" s="53"/>
      <c r="U62" s="53" t="s">
        <v>99</v>
      </c>
      <c r="V62" s="63">
        <v>2</v>
      </c>
      <c r="W62" s="63">
        <v>2</v>
      </c>
      <c r="X62" s="63">
        <v>2</v>
      </c>
      <c r="Y62" s="63">
        <v>3</v>
      </c>
      <c r="Z62" s="63">
        <v>3</v>
      </c>
      <c r="AA62" s="63">
        <v>3</v>
      </c>
      <c r="AB62" s="63">
        <v>3</v>
      </c>
      <c r="AC62" s="63">
        <v>6</v>
      </c>
      <c r="AD62" s="63">
        <v>11</v>
      </c>
      <c r="AE62" s="63">
        <v>420</v>
      </c>
      <c r="AF62" s="63">
        <v>5889</v>
      </c>
      <c r="AG62" s="63">
        <v>13631</v>
      </c>
      <c r="AH62" s="63">
        <v>13765</v>
      </c>
      <c r="AI62" s="63">
        <v>13898</v>
      </c>
    </row>
    <row r="63" spans="1:35" x14ac:dyDescent="0.2">
      <c r="C63" s="53"/>
      <c r="D63" s="53" t="s">
        <v>100</v>
      </c>
      <c r="E63" s="63"/>
      <c r="F63" s="63"/>
      <c r="G63" s="63"/>
      <c r="H63" s="63"/>
      <c r="I63" s="63"/>
      <c r="J63" s="63"/>
      <c r="K63" s="63"/>
      <c r="L63" s="63"/>
      <c r="M63" s="64"/>
      <c r="N63" s="63"/>
      <c r="O63" s="63">
        <v>1</v>
      </c>
      <c r="P63" s="63">
        <v>3</v>
      </c>
      <c r="Q63" s="63">
        <v>3</v>
      </c>
      <c r="R63" s="53"/>
      <c r="S63" s="53"/>
      <c r="T63" s="53"/>
      <c r="U63" s="53" t="s">
        <v>100</v>
      </c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>
        <v>3</v>
      </c>
      <c r="AH63" s="63">
        <v>3</v>
      </c>
      <c r="AI63" s="63">
        <v>3</v>
      </c>
    </row>
    <row r="64" spans="1:35" x14ac:dyDescent="0.2">
      <c r="C64" s="53"/>
      <c r="D64" s="53" t="s">
        <v>101</v>
      </c>
      <c r="E64" s="63">
        <v>3</v>
      </c>
      <c r="F64" s="63">
        <v>3</v>
      </c>
      <c r="G64" s="63">
        <v>3</v>
      </c>
      <c r="H64" s="63">
        <v>4</v>
      </c>
      <c r="I64" s="63">
        <v>4</v>
      </c>
      <c r="J64" s="63">
        <v>5</v>
      </c>
      <c r="K64" s="63">
        <v>6</v>
      </c>
      <c r="L64" s="63">
        <v>19</v>
      </c>
      <c r="M64" s="64">
        <v>43</v>
      </c>
      <c r="N64" s="63">
        <v>3303</v>
      </c>
      <c r="O64" s="63">
        <v>9546</v>
      </c>
      <c r="P64" s="63">
        <v>14513</v>
      </c>
      <c r="Q64" s="63">
        <v>15136</v>
      </c>
      <c r="R64" s="53"/>
      <c r="S64" s="53"/>
      <c r="T64" s="53"/>
      <c r="U64" s="53" t="s">
        <v>101</v>
      </c>
      <c r="V64" s="63">
        <v>3</v>
      </c>
      <c r="W64" s="63">
        <v>3</v>
      </c>
      <c r="X64" s="63">
        <v>3</v>
      </c>
      <c r="Y64" s="63">
        <v>4</v>
      </c>
      <c r="Z64" s="63">
        <v>4</v>
      </c>
      <c r="AA64" s="63">
        <v>4</v>
      </c>
      <c r="AB64" s="63">
        <v>6</v>
      </c>
      <c r="AC64" s="63">
        <v>19</v>
      </c>
      <c r="AD64" s="63">
        <v>28</v>
      </c>
      <c r="AE64" s="63">
        <v>1072</v>
      </c>
      <c r="AF64" s="63">
        <v>6577</v>
      </c>
      <c r="AG64" s="63">
        <v>14496</v>
      </c>
      <c r="AH64" s="63">
        <v>14820</v>
      </c>
      <c r="AI64" s="63">
        <v>15258</v>
      </c>
    </row>
    <row r="65" spans="2:35" x14ac:dyDescent="0.2">
      <c r="C65" s="53"/>
      <c r="D65" s="53"/>
      <c r="E65" s="63"/>
      <c r="F65" s="63"/>
      <c r="G65" s="63"/>
      <c r="H65" s="63"/>
      <c r="I65" s="63"/>
      <c r="J65" s="63"/>
      <c r="K65" s="63"/>
      <c r="L65" s="63"/>
      <c r="M65" s="64"/>
      <c r="N65" s="63"/>
      <c r="O65" s="63"/>
      <c r="P65" s="63"/>
      <c r="Q65" s="63"/>
      <c r="R65" s="53"/>
      <c r="S65" s="53"/>
      <c r="T65" s="53"/>
      <c r="U65" s="5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</row>
    <row r="66" spans="2:35" x14ac:dyDescent="0.2">
      <c r="C66" s="53" t="s">
        <v>102</v>
      </c>
      <c r="D66" s="53" t="s">
        <v>98</v>
      </c>
      <c r="E66" s="63"/>
      <c r="F66" s="63"/>
      <c r="G66" s="63"/>
      <c r="H66" s="63"/>
      <c r="I66" s="63"/>
      <c r="J66" s="63"/>
      <c r="K66" s="63"/>
      <c r="L66" s="63"/>
      <c r="M66" s="64"/>
      <c r="N66" s="63">
        <v>6</v>
      </c>
      <c r="O66" s="63">
        <v>18</v>
      </c>
      <c r="P66" s="63">
        <v>488</v>
      </c>
      <c r="Q66" s="63">
        <v>741</v>
      </c>
      <c r="R66" s="53"/>
      <c r="S66" s="53"/>
      <c r="T66" s="53" t="s">
        <v>102</v>
      </c>
      <c r="U66" s="53" t="s">
        <v>98</v>
      </c>
      <c r="V66" s="63"/>
      <c r="W66" s="63"/>
      <c r="X66" s="63"/>
      <c r="Y66" s="63"/>
      <c r="Z66" s="63"/>
      <c r="AA66" s="63"/>
      <c r="AB66" s="63"/>
      <c r="AC66" s="63"/>
      <c r="AD66" s="63"/>
      <c r="AE66" s="63">
        <v>5</v>
      </c>
      <c r="AF66" s="63">
        <v>8</v>
      </c>
      <c r="AG66" s="63">
        <v>51</v>
      </c>
      <c r="AH66" s="63">
        <v>738</v>
      </c>
      <c r="AI66" s="63">
        <v>742</v>
      </c>
    </row>
    <row r="67" spans="2:35" x14ac:dyDescent="0.2">
      <c r="C67" s="53"/>
      <c r="D67" s="53" t="s">
        <v>99</v>
      </c>
      <c r="E67" s="63">
        <v>1</v>
      </c>
      <c r="F67" s="63">
        <v>4</v>
      </c>
      <c r="G67" s="63">
        <v>4</v>
      </c>
      <c r="H67" s="63">
        <v>4</v>
      </c>
      <c r="I67" s="63">
        <v>4</v>
      </c>
      <c r="J67" s="63">
        <v>4</v>
      </c>
      <c r="K67" s="63">
        <v>4</v>
      </c>
      <c r="L67" s="63">
        <v>5</v>
      </c>
      <c r="M67" s="64">
        <v>6</v>
      </c>
      <c r="N67" s="63">
        <v>114</v>
      </c>
      <c r="O67" s="63">
        <v>378</v>
      </c>
      <c r="P67" s="63">
        <v>6166</v>
      </c>
      <c r="Q67" s="63">
        <v>9322</v>
      </c>
      <c r="R67" s="53"/>
      <c r="S67" s="53"/>
      <c r="T67" s="53"/>
      <c r="U67" s="53" t="s">
        <v>99</v>
      </c>
      <c r="V67" s="63"/>
      <c r="W67" s="63">
        <v>3</v>
      </c>
      <c r="X67" s="63">
        <v>4</v>
      </c>
      <c r="Y67" s="63">
        <v>4</v>
      </c>
      <c r="Z67" s="63">
        <v>4</v>
      </c>
      <c r="AA67" s="63">
        <v>4</v>
      </c>
      <c r="AB67" s="63">
        <v>4</v>
      </c>
      <c r="AC67" s="63">
        <v>5</v>
      </c>
      <c r="AD67" s="63">
        <v>5</v>
      </c>
      <c r="AE67" s="63">
        <v>82</v>
      </c>
      <c r="AF67" s="63">
        <v>185</v>
      </c>
      <c r="AG67" s="63">
        <v>929</v>
      </c>
      <c r="AH67" s="63">
        <v>9308</v>
      </c>
      <c r="AI67" s="63">
        <v>9327</v>
      </c>
    </row>
    <row r="68" spans="2:35" x14ac:dyDescent="0.2">
      <c r="C68" s="53"/>
      <c r="D68" s="53" t="s">
        <v>100</v>
      </c>
      <c r="E68" s="63"/>
      <c r="F68" s="63"/>
      <c r="G68" s="63"/>
      <c r="H68" s="63"/>
      <c r="I68" s="63"/>
      <c r="J68" s="63"/>
      <c r="K68" s="63"/>
      <c r="L68" s="63"/>
      <c r="M68" s="64"/>
      <c r="N68" s="63"/>
      <c r="O68" s="63"/>
      <c r="P68" s="63">
        <v>2</v>
      </c>
      <c r="Q68" s="63">
        <v>2</v>
      </c>
      <c r="R68" s="53"/>
      <c r="S68" s="53"/>
      <c r="T68" s="53"/>
      <c r="U68" s="53" t="s">
        <v>100</v>
      </c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>
        <v>2</v>
      </c>
      <c r="AI68" s="63">
        <v>2</v>
      </c>
    </row>
    <row r="69" spans="2:35" x14ac:dyDescent="0.2">
      <c r="C69" s="53"/>
      <c r="D69" s="53" t="s">
        <v>103</v>
      </c>
      <c r="E69" s="63">
        <v>1</v>
      </c>
      <c r="F69" s="63">
        <v>4</v>
      </c>
      <c r="G69" s="63">
        <v>4</v>
      </c>
      <c r="H69" s="63">
        <v>4</v>
      </c>
      <c r="I69" s="63">
        <v>4</v>
      </c>
      <c r="J69" s="63">
        <v>4</v>
      </c>
      <c r="K69" s="63">
        <v>4</v>
      </c>
      <c r="L69" s="63">
        <v>5</v>
      </c>
      <c r="M69" s="64">
        <v>6</v>
      </c>
      <c r="N69" s="63">
        <v>120</v>
      </c>
      <c r="O69" s="63">
        <v>396</v>
      </c>
      <c r="P69" s="63">
        <v>6656</v>
      </c>
      <c r="Q69" s="63">
        <v>10065</v>
      </c>
      <c r="R69" s="53"/>
      <c r="S69" s="53"/>
      <c r="T69" s="53"/>
      <c r="U69" s="53" t="s">
        <v>103</v>
      </c>
      <c r="V69" s="63"/>
      <c r="W69" s="63">
        <v>3</v>
      </c>
      <c r="X69" s="63">
        <v>4</v>
      </c>
      <c r="Y69" s="63">
        <v>4</v>
      </c>
      <c r="Z69" s="63">
        <v>4</v>
      </c>
      <c r="AA69" s="63">
        <v>4</v>
      </c>
      <c r="AB69" s="63">
        <v>4</v>
      </c>
      <c r="AC69" s="63">
        <v>5</v>
      </c>
      <c r="AD69" s="63">
        <v>5</v>
      </c>
      <c r="AE69" s="63">
        <v>87</v>
      </c>
      <c r="AF69" s="63">
        <v>193</v>
      </c>
      <c r="AG69" s="63">
        <v>980</v>
      </c>
      <c r="AH69" s="63">
        <v>10048</v>
      </c>
      <c r="AI69" s="63">
        <v>10071</v>
      </c>
    </row>
    <row r="70" spans="2:35" x14ac:dyDescent="0.2">
      <c r="C70" s="53"/>
      <c r="D70" s="53"/>
      <c r="E70" s="63"/>
      <c r="F70" s="63"/>
      <c r="G70" s="63"/>
      <c r="H70" s="63"/>
      <c r="I70" s="63"/>
      <c r="J70" s="63"/>
      <c r="K70" s="63"/>
      <c r="L70" s="63"/>
      <c r="M70" s="64"/>
      <c r="N70" s="63"/>
      <c r="O70" s="63"/>
      <c r="P70" s="63"/>
      <c r="Q70" s="63"/>
      <c r="R70" s="53"/>
      <c r="S70" s="53"/>
      <c r="T70" s="53"/>
      <c r="U70" s="5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</row>
    <row r="71" spans="2:35" x14ac:dyDescent="0.2">
      <c r="C71" s="53" t="s">
        <v>74</v>
      </c>
      <c r="D71" s="53" t="s">
        <v>98</v>
      </c>
      <c r="E71" s="63"/>
      <c r="F71" s="63"/>
      <c r="G71" s="63"/>
      <c r="H71" s="63"/>
      <c r="I71" s="63"/>
      <c r="J71" s="63"/>
      <c r="K71" s="63"/>
      <c r="L71" s="63">
        <v>10</v>
      </c>
      <c r="M71" s="64">
        <v>12</v>
      </c>
      <c r="N71" s="63">
        <v>412</v>
      </c>
      <c r="O71" s="63">
        <v>597</v>
      </c>
      <c r="P71" s="63">
        <v>925</v>
      </c>
      <c r="Q71" s="63">
        <v>1687</v>
      </c>
      <c r="R71" s="53"/>
      <c r="S71" s="53"/>
      <c r="T71" s="53" t="s">
        <v>74</v>
      </c>
      <c r="U71" s="53" t="s">
        <v>98</v>
      </c>
      <c r="V71" s="63"/>
      <c r="W71" s="63"/>
      <c r="X71" s="63"/>
      <c r="Y71" s="63"/>
      <c r="Z71" s="63"/>
      <c r="AA71" s="63"/>
      <c r="AB71" s="63"/>
      <c r="AC71" s="63">
        <v>10</v>
      </c>
      <c r="AD71" s="63">
        <v>11</v>
      </c>
      <c r="AE71" s="63">
        <v>363</v>
      </c>
      <c r="AF71" s="63">
        <v>531</v>
      </c>
      <c r="AG71" s="63">
        <v>731</v>
      </c>
      <c r="AH71" s="63">
        <v>1170</v>
      </c>
      <c r="AI71" s="63">
        <v>1894</v>
      </c>
    </row>
    <row r="72" spans="2:35" x14ac:dyDescent="0.2">
      <c r="C72" s="53"/>
      <c r="D72" s="53" t="s">
        <v>104</v>
      </c>
      <c r="E72" s="63"/>
      <c r="F72" s="63"/>
      <c r="G72" s="63"/>
      <c r="H72" s="63"/>
      <c r="I72" s="63"/>
      <c r="J72" s="63"/>
      <c r="K72" s="63"/>
      <c r="L72" s="63"/>
      <c r="M72" s="64"/>
      <c r="N72" s="63"/>
      <c r="O72" s="63">
        <v>1</v>
      </c>
      <c r="P72" s="63">
        <v>4</v>
      </c>
      <c r="Q72" s="63">
        <v>4</v>
      </c>
      <c r="R72" s="53"/>
      <c r="S72" s="53"/>
      <c r="T72" s="53"/>
      <c r="U72" s="53" t="s">
        <v>104</v>
      </c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>
        <v>1</v>
      </c>
      <c r="AG72" s="63">
        <v>3</v>
      </c>
      <c r="AH72" s="63">
        <v>4</v>
      </c>
      <c r="AI72" s="63">
        <v>4</v>
      </c>
    </row>
    <row r="73" spans="2:35" x14ac:dyDescent="0.2">
      <c r="C73" s="53"/>
      <c r="D73" s="53" t="s">
        <v>105</v>
      </c>
      <c r="E73" s="63"/>
      <c r="F73" s="63"/>
      <c r="G73" s="63"/>
      <c r="H73" s="63"/>
      <c r="I73" s="63"/>
      <c r="J73" s="63"/>
      <c r="K73" s="63"/>
      <c r="L73" s="63"/>
      <c r="M73" s="64"/>
      <c r="N73" s="63">
        <v>1</v>
      </c>
      <c r="O73" s="63">
        <v>1</v>
      </c>
      <c r="P73" s="63">
        <v>1</v>
      </c>
      <c r="Q73" s="63">
        <v>1</v>
      </c>
      <c r="R73" s="53"/>
      <c r="S73" s="53"/>
      <c r="T73" s="53"/>
      <c r="U73" s="53" t="s">
        <v>105</v>
      </c>
      <c r="V73" s="63"/>
      <c r="W73" s="63"/>
      <c r="X73" s="63"/>
      <c r="Y73" s="63"/>
      <c r="Z73" s="63"/>
      <c r="AA73" s="63"/>
      <c r="AB73" s="63"/>
      <c r="AC73" s="63"/>
      <c r="AD73" s="63"/>
      <c r="AE73" s="63">
        <v>1</v>
      </c>
      <c r="AF73" s="63">
        <v>1</v>
      </c>
      <c r="AG73" s="63">
        <v>1</v>
      </c>
      <c r="AH73" s="63">
        <v>1</v>
      </c>
      <c r="AI73" s="63">
        <v>1</v>
      </c>
    </row>
    <row r="74" spans="2:35" x14ac:dyDescent="0.2">
      <c r="C74" s="53"/>
      <c r="D74" s="53" t="s">
        <v>106</v>
      </c>
      <c r="E74" s="63"/>
      <c r="F74" s="63"/>
      <c r="G74" s="63"/>
      <c r="H74" s="63"/>
      <c r="I74" s="63"/>
      <c r="J74" s="63"/>
      <c r="K74" s="63"/>
      <c r="L74" s="63"/>
      <c r="M74" s="64">
        <v>1</v>
      </c>
      <c r="N74" s="63">
        <v>2</v>
      </c>
      <c r="O74" s="63">
        <v>10</v>
      </c>
      <c r="P74" s="63">
        <v>24</v>
      </c>
      <c r="Q74" s="63">
        <v>30</v>
      </c>
      <c r="R74" s="53"/>
      <c r="S74" s="53"/>
      <c r="T74" s="53"/>
      <c r="U74" s="53" t="s">
        <v>106</v>
      </c>
      <c r="V74" s="63"/>
      <c r="W74" s="63"/>
      <c r="X74" s="63"/>
      <c r="Y74" s="63"/>
      <c r="Z74" s="63"/>
      <c r="AA74" s="63"/>
      <c r="AB74" s="63"/>
      <c r="AC74" s="63"/>
      <c r="AD74" s="63"/>
      <c r="AE74" s="63">
        <v>1</v>
      </c>
      <c r="AF74" s="63">
        <v>7</v>
      </c>
      <c r="AG74" s="63">
        <v>15</v>
      </c>
      <c r="AH74" s="63">
        <v>28</v>
      </c>
      <c r="AI74" s="63">
        <v>31</v>
      </c>
    </row>
    <row r="75" spans="2:35" x14ac:dyDescent="0.2">
      <c r="C75" s="53"/>
      <c r="D75" s="53" t="s">
        <v>99</v>
      </c>
      <c r="E75" s="63"/>
      <c r="F75" s="63"/>
      <c r="G75" s="63"/>
      <c r="H75" s="63"/>
      <c r="I75" s="63"/>
      <c r="J75" s="63"/>
      <c r="K75" s="63"/>
      <c r="L75" s="63">
        <v>2</v>
      </c>
      <c r="M75" s="64">
        <v>2</v>
      </c>
      <c r="N75" s="63">
        <v>464</v>
      </c>
      <c r="O75" s="63">
        <v>1636</v>
      </c>
      <c r="P75" s="63">
        <v>2702</v>
      </c>
      <c r="Q75" s="63">
        <v>5747</v>
      </c>
      <c r="R75" s="53"/>
      <c r="S75" s="53"/>
      <c r="T75" s="53"/>
      <c r="U75" s="53" t="s">
        <v>99</v>
      </c>
      <c r="V75" s="63"/>
      <c r="W75" s="63"/>
      <c r="X75" s="63"/>
      <c r="Y75" s="63"/>
      <c r="Z75" s="63"/>
      <c r="AA75" s="63"/>
      <c r="AB75" s="63"/>
      <c r="AC75" s="63">
        <v>2</v>
      </c>
      <c r="AD75" s="63">
        <v>2</v>
      </c>
      <c r="AE75" s="63">
        <v>39</v>
      </c>
      <c r="AF75" s="63">
        <v>1026</v>
      </c>
      <c r="AG75" s="63">
        <v>2372</v>
      </c>
      <c r="AH75" s="63">
        <v>3733</v>
      </c>
      <c r="AI75" s="63">
        <v>5993</v>
      </c>
    </row>
    <row r="76" spans="2:35" x14ac:dyDescent="0.2">
      <c r="C76" s="53"/>
      <c r="D76" s="53" t="s">
        <v>107</v>
      </c>
      <c r="E76" s="63"/>
      <c r="F76" s="63"/>
      <c r="G76" s="63"/>
      <c r="H76" s="63"/>
      <c r="I76" s="63"/>
      <c r="J76" s="63"/>
      <c r="K76" s="63"/>
      <c r="L76" s="63">
        <v>12</v>
      </c>
      <c r="M76" s="64">
        <v>15</v>
      </c>
      <c r="N76" s="63">
        <v>879</v>
      </c>
      <c r="O76" s="63">
        <v>2245</v>
      </c>
      <c r="P76" s="63">
        <v>3656</v>
      </c>
      <c r="Q76" s="63">
        <v>7469</v>
      </c>
      <c r="R76" s="53"/>
      <c r="S76" s="53"/>
      <c r="T76" s="53"/>
      <c r="U76" s="53" t="s">
        <v>107</v>
      </c>
      <c r="V76" s="63"/>
      <c r="W76" s="63"/>
      <c r="X76" s="63"/>
      <c r="Y76" s="63"/>
      <c r="Z76" s="63"/>
      <c r="AA76" s="63"/>
      <c r="AB76" s="63"/>
      <c r="AC76" s="63">
        <v>12</v>
      </c>
      <c r="AD76" s="63">
        <v>13</v>
      </c>
      <c r="AE76" s="63">
        <v>404</v>
      </c>
      <c r="AF76" s="63">
        <v>1566</v>
      </c>
      <c r="AG76" s="63">
        <v>3122</v>
      </c>
      <c r="AH76" s="63">
        <v>4936</v>
      </c>
      <c r="AI76" s="63">
        <v>7923</v>
      </c>
    </row>
    <row r="77" spans="2:35" x14ac:dyDescent="0.2">
      <c r="C77" s="53"/>
      <c r="D77" s="53"/>
      <c r="E77" s="63"/>
      <c r="F77" s="63"/>
      <c r="G77" s="63"/>
      <c r="H77" s="63"/>
      <c r="I77" s="63"/>
      <c r="J77" s="63"/>
      <c r="K77" s="63"/>
      <c r="L77" s="63"/>
      <c r="M77" s="64"/>
      <c r="N77" s="63"/>
      <c r="O77" s="63"/>
      <c r="P77" s="63"/>
      <c r="Q77" s="63"/>
      <c r="R77" s="53"/>
      <c r="S77" s="53"/>
      <c r="T77" s="53"/>
      <c r="U77" s="5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</row>
    <row r="78" spans="2:35" x14ac:dyDescent="0.2">
      <c r="C78" s="53" t="s">
        <v>108</v>
      </c>
      <c r="D78" s="53" t="s">
        <v>108</v>
      </c>
      <c r="E78" s="63">
        <v>4</v>
      </c>
      <c r="F78" s="63">
        <v>7</v>
      </c>
      <c r="G78" s="63">
        <v>7</v>
      </c>
      <c r="H78" s="63">
        <v>8</v>
      </c>
      <c r="I78" s="63">
        <v>8</v>
      </c>
      <c r="J78" s="63">
        <v>9</v>
      </c>
      <c r="K78" s="63">
        <v>10</v>
      </c>
      <c r="L78" s="63">
        <v>36</v>
      </c>
      <c r="M78" s="64">
        <v>64</v>
      </c>
      <c r="N78" s="63">
        <v>4302</v>
      </c>
      <c r="O78" s="63">
        <v>12187</v>
      </c>
      <c r="P78" s="63">
        <v>24825</v>
      </c>
      <c r="Q78" s="63">
        <v>32670</v>
      </c>
      <c r="R78" s="53"/>
      <c r="S78" s="53"/>
      <c r="T78" s="53" t="s">
        <v>108</v>
      </c>
      <c r="U78" s="53" t="s">
        <v>108</v>
      </c>
      <c r="V78" s="63">
        <v>3</v>
      </c>
      <c r="W78" s="63">
        <v>6</v>
      </c>
      <c r="X78" s="63">
        <v>7</v>
      </c>
      <c r="Y78" s="63">
        <v>8</v>
      </c>
      <c r="Z78" s="63">
        <v>8</v>
      </c>
      <c r="AA78" s="63">
        <v>8</v>
      </c>
      <c r="AB78" s="63">
        <v>10</v>
      </c>
      <c r="AC78" s="63">
        <v>36</v>
      </c>
      <c r="AD78" s="63">
        <v>46</v>
      </c>
      <c r="AE78" s="63">
        <v>1563</v>
      </c>
      <c r="AF78" s="63">
        <v>8336</v>
      </c>
      <c r="AG78" s="63">
        <v>18598</v>
      </c>
      <c r="AH78" s="63">
        <v>29804</v>
      </c>
      <c r="AI78" s="63">
        <v>33252</v>
      </c>
    </row>
    <row r="79" spans="2:35" x14ac:dyDescent="0.2">
      <c r="C79" s="53"/>
      <c r="D79" s="53"/>
      <c r="E79" s="63"/>
      <c r="F79" s="63"/>
      <c r="G79" s="63"/>
      <c r="H79" s="63"/>
      <c r="I79" s="63"/>
      <c r="J79" s="63"/>
      <c r="K79" s="63"/>
      <c r="L79" s="63"/>
      <c r="M79" s="64"/>
      <c r="N79" s="63"/>
      <c r="O79" s="63"/>
      <c r="P79" s="63"/>
      <c r="Q79" s="63"/>
      <c r="R79" s="53"/>
      <c r="S79" s="53"/>
      <c r="T79" s="53"/>
      <c r="U79" s="5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</row>
    <row r="80" spans="2:35" x14ac:dyDescent="0.2">
      <c r="B80" t="s">
        <v>109</v>
      </c>
      <c r="C80" s="53" t="s">
        <v>73</v>
      </c>
      <c r="D80" s="53" t="s">
        <v>110</v>
      </c>
      <c r="E80" s="63"/>
      <c r="F80" s="63"/>
      <c r="G80" s="63"/>
      <c r="H80" s="63"/>
      <c r="I80" s="63"/>
      <c r="J80" s="63"/>
      <c r="K80" s="63"/>
      <c r="L80" s="63"/>
      <c r="M80" s="64"/>
      <c r="N80" s="63">
        <v>5</v>
      </c>
      <c r="O80" s="63">
        <v>5</v>
      </c>
      <c r="P80" s="63">
        <v>5</v>
      </c>
      <c r="Q80" s="63">
        <v>6</v>
      </c>
      <c r="R80" s="53"/>
      <c r="S80" s="53" t="s">
        <v>109</v>
      </c>
      <c r="T80" s="53" t="s">
        <v>73</v>
      </c>
      <c r="U80" s="53" t="s">
        <v>110</v>
      </c>
      <c r="V80" s="63"/>
      <c r="W80" s="63"/>
      <c r="X80" s="63"/>
      <c r="Y80" s="63"/>
      <c r="Z80" s="63"/>
      <c r="AA80" s="63"/>
      <c r="AB80" s="63"/>
      <c r="AC80" s="63"/>
      <c r="AD80" s="63"/>
      <c r="AE80" s="63">
        <v>5</v>
      </c>
      <c r="AF80" s="63">
        <v>5</v>
      </c>
      <c r="AG80" s="63">
        <v>5</v>
      </c>
      <c r="AH80" s="63">
        <v>5</v>
      </c>
      <c r="AI80" s="63">
        <v>6</v>
      </c>
    </row>
    <row r="81" spans="3:35" x14ac:dyDescent="0.2">
      <c r="C81" s="53"/>
      <c r="D81" s="53" t="s">
        <v>111</v>
      </c>
      <c r="E81" s="63"/>
      <c r="F81" s="63"/>
      <c r="G81" s="63"/>
      <c r="H81" s="63"/>
      <c r="I81" s="63"/>
      <c r="J81" s="63"/>
      <c r="K81" s="63"/>
      <c r="L81" s="63"/>
      <c r="M81" s="64"/>
      <c r="N81" s="63">
        <v>1</v>
      </c>
      <c r="O81" s="63">
        <v>1</v>
      </c>
      <c r="P81" s="63">
        <v>2</v>
      </c>
      <c r="Q81" s="63">
        <v>2</v>
      </c>
      <c r="R81" s="53"/>
      <c r="S81" s="53"/>
      <c r="T81" s="53"/>
      <c r="U81" s="53" t="s">
        <v>111</v>
      </c>
      <c r="V81" s="63"/>
      <c r="W81" s="63"/>
      <c r="X81" s="63"/>
      <c r="Y81" s="63"/>
      <c r="Z81" s="63"/>
      <c r="AA81" s="63"/>
      <c r="AB81" s="63"/>
      <c r="AC81" s="63"/>
      <c r="AD81" s="63"/>
      <c r="AE81" s="63">
        <v>1</v>
      </c>
      <c r="AF81" s="63">
        <v>1</v>
      </c>
      <c r="AG81" s="63">
        <v>2</v>
      </c>
      <c r="AH81" s="63">
        <v>2</v>
      </c>
      <c r="AI81" s="63">
        <v>2</v>
      </c>
    </row>
    <row r="82" spans="3:35" x14ac:dyDescent="0.2">
      <c r="C82" s="53"/>
      <c r="D82" s="53" t="s">
        <v>112</v>
      </c>
      <c r="E82" s="63"/>
      <c r="F82" s="63"/>
      <c r="G82" s="63"/>
      <c r="H82" s="63"/>
      <c r="I82" s="63"/>
      <c r="J82" s="63"/>
      <c r="K82" s="63"/>
      <c r="L82" s="63"/>
      <c r="M82" s="64"/>
      <c r="N82" s="63">
        <v>9</v>
      </c>
      <c r="O82" s="63">
        <v>24</v>
      </c>
      <c r="P82" s="63">
        <v>40</v>
      </c>
      <c r="Q82" s="63">
        <v>40</v>
      </c>
      <c r="R82" s="53"/>
      <c r="S82" s="53"/>
      <c r="T82" s="53"/>
      <c r="U82" s="53" t="s">
        <v>112</v>
      </c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>
        <v>15</v>
      </c>
      <c r="AG82" s="63">
        <v>40</v>
      </c>
      <c r="AH82" s="63">
        <v>40</v>
      </c>
      <c r="AI82" s="63">
        <v>40</v>
      </c>
    </row>
    <row r="83" spans="3:35" x14ac:dyDescent="0.2">
      <c r="C83" s="53"/>
      <c r="D83" s="53" t="s">
        <v>113</v>
      </c>
      <c r="E83" s="63"/>
      <c r="F83" s="63"/>
      <c r="G83" s="63"/>
      <c r="H83" s="63"/>
      <c r="I83" s="63"/>
      <c r="J83" s="63"/>
      <c r="K83" s="63"/>
      <c r="L83" s="63"/>
      <c r="M83" s="64"/>
      <c r="N83" s="63">
        <v>15</v>
      </c>
      <c r="O83" s="63">
        <v>30</v>
      </c>
      <c r="P83" s="63">
        <v>47</v>
      </c>
      <c r="Q83" s="63">
        <v>48</v>
      </c>
      <c r="R83" s="53"/>
      <c r="S83" s="53"/>
      <c r="T83" s="53"/>
      <c r="U83" s="53" t="s">
        <v>113</v>
      </c>
      <c r="V83" s="63"/>
      <c r="W83" s="63"/>
      <c r="X83" s="63"/>
      <c r="Y83" s="63"/>
      <c r="Z83" s="63"/>
      <c r="AA83" s="63"/>
      <c r="AB83" s="63"/>
      <c r="AC83" s="63"/>
      <c r="AD83" s="63"/>
      <c r="AE83" s="63">
        <v>6</v>
      </c>
      <c r="AF83" s="63">
        <v>21</v>
      </c>
      <c r="AG83" s="63">
        <v>47</v>
      </c>
      <c r="AH83" s="63">
        <v>47</v>
      </c>
      <c r="AI83" s="63">
        <v>48</v>
      </c>
    </row>
    <row r="84" spans="3:35" x14ac:dyDescent="0.2">
      <c r="C84" s="53"/>
      <c r="D84" s="53"/>
      <c r="E84" s="63"/>
      <c r="F84" s="63"/>
      <c r="G84" s="63"/>
      <c r="H84" s="63"/>
      <c r="I84" s="63"/>
      <c r="J84" s="63"/>
      <c r="K84" s="63"/>
      <c r="L84" s="63"/>
      <c r="M84" s="64"/>
      <c r="N84" s="63"/>
      <c r="O84" s="63"/>
      <c r="P84" s="63"/>
      <c r="Q84" s="63"/>
      <c r="R84" s="53"/>
      <c r="S84" s="53"/>
      <c r="T84" s="53"/>
      <c r="U84" s="5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</row>
    <row r="85" spans="3:35" x14ac:dyDescent="0.2">
      <c r="C85" s="53" t="s">
        <v>102</v>
      </c>
      <c r="D85" s="53" t="s">
        <v>111</v>
      </c>
      <c r="E85" s="63"/>
      <c r="F85" s="63"/>
      <c r="G85" s="63"/>
      <c r="H85" s="63"/>
      <c r="I85" s="63"/>
      <c r="J85" s="63"/>
      <c r="K85" s="63"/>
      <c r="L85" s="63"/>
      <c r="M85" s="64"/>
      <c r="N85" s="63"/>
      <c r="O85" s="63"/>
      <c r="P85" s="63">
        <v>1</v>
      </c>
      <c r="Q85" s="63">
        <v>5</v>
      </c>
      <c r="R85" s="53"/>
      <c r="S85" s="53"/>
      <c r="T85" s="53" t="s">
        <v>102</v>
      </c>
      <c r="U85" s="53" t="s">
        <v>111</v>
      </c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>
        <v>5</v>
      </c>
      <c r="AI85" s="63">
        <v>5</v>
      </c>
    </row>
    <row r="86" spans="3:35" x14ac:dyDescent="0.2">
      <c r="C86" s="53"/>
      <c r="D86" s="53" t="s">
        <v>112</v>
      </c>
      <c r="E86" s="63"/>
      <c r="F86" s="63"/>
      <c r="G86" s="63"/>
      <c r="H86" s="63"/>
      <c r="I86" s="63"/>
      <c r="J86" s="63"/>
      <c r="K86" s="63"/>
      <c r="L86" s="63"/>
      <c r="M86" s="64"/>
      <c r="N86" s="63">
        <v>3</v>
      </c>
      <c r="O86" s="63">
        <v>4</v>
      </c>
      <c r="P86" s="63">
        <v>16</v>
      </c>
      <c r="Q86" s="63">
        <v>19</v>
      </c>
      <c r="R86" s="53"/>
      <c r="S86" s="53"/>
      <c r="T86" s="53"/>
      <c r="U86" s="53" t="s">
        <v>112</v>
      </c>
      <c r="V86" s="63"/>
      <c r="W86" s="63"/>
      <c r="X86" s="63"/>
      <c r="Y86" s="63"/>
      <c r="Z86" s="63"/>
      <c r="AA86" s="63"/>
      <c r="AB86" s="63"/>
      <c r="AC86" s="63"/>
      <c r="AD86" s="63"/>
      <c r="AE86" s="63">
        <v>3</v>
      </c>
      <c r="AF86" s="63">
        <v>3</v>
      </c>
      <c r="AG86" s="63">
        <v>5</v>
      </c>
      <c r="AH86" s="63">
        <v>19</v>
      </c>
      <c r="AI86" s="63">
        <v>19</v>
      </c>
    </row>
    <row r="87" spans="3:35" x14ac:dyDescent="0.2">
      <c r="C87" s="53"/>
      <c r="D87" s="53" t="s">
        <v>114</v>
      </c>
      <c r="E87" s="63"/>
      <c r="F87" s="63"/>
      <c r="G87" s="63"/>
      <c r="H87" s="63"/>
      <c r="I87" s="63"/>
      <c r="J87" s="63"/>
      <c r="K87" s="63"/>
      <c r="L87" s="63"/>
      <c r="M87" s="64"/>
      <c r="N87" s="63">
        <v>3</v>
      </c>
      <c r="O87" s="63">
        <v>4</v>
      </c>
      <c r="P87" s="63">
        <v>17</v>
      </c>
      <c r="Q87" s="63">
        <v>24</v>
      </c>
      <c r="R87" s="53"/>
      <c r="S87" s="53"/>
      <c r="T87" s="53"/>
      <c r="U87" s="53" t="s">
        <v>114</v>
      </c>
      <c r="V87" s="63"/>
      <c r="W87" s="63"/>
      <c r="X87" s="63"/>
      <c r="Y87" s="63"/>
      <c r="Z87" s="63"/>
      <c r="AA87" s="63"/>
      <c r="AB87" s="63"/>
      <c r="AC87" s="63"/>
      <c r="AD87" s="63"/>
      <c r="AE87" s="63">
        <v>3</v>
      </c>
      <c r="AF87" s="63">
        <v>3</v>
      </c>
      <c r="AG87" s="63">
        <v>5</v>
      </c>
      <c r="AH87" s="63">
        <v>24</v>
      </c>
      <c r="AI87" s="63">
        <v>24</v>
      </c>
    </row>
    <row r="88" spans="3:35" x14ac:dyDescent="0.2">
      <c r="C88" s="53"/>
      <c r="D88" s="53"/>
      <c r="E88" s="63"/>
      <c r="F88" s="63"/>
      <c r="G88" s="63"/>
      <c r="H88" s="63"/>
      <c r="I88" s="63"/>
      <c r="J88" s="63"/>
      <c r="K88" s="63"/>
      <c r="L88" s="63"/>
      <c r="M88" s="64"/>
      <c r="N88" s="63"/>
      <c r="O88" s="63"/>
      <c r="P88" s="63"/>
      <c r="Q88" s="63"/>
      <c r="R88" s="53"/>
      <c r="S88" s="53"/>
      <c r="T88" s="53"/>
      <c r="U88" s="5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</row>
    <row r="89" spans="3:35" x14ac:dyDescent="0.2">
      <c r="C89" s="53" t="s">
        <v>74</v>
      </c>
      <c r="D89" s="53" t="s">
        <v>111</v>
      </c>
      <c r="E89" s="63"/>
      <c r="F89" s="63"/>
      <c r="G89" s="63"/>
      <c r="H89" s="63"/>
      <c r="I89" s="63"/>
      <c r="J89" s="63"/>
      <c r="K89" s="63"/>
      <c r="L89" s="63"/>
      <c r="M89" s="64"/>
      <c r="N89" s="63">
        <v>1</v>
      </c>
      <c r="O89" s="63">
        <v>6</v>
      </c>
      <c r="P89" s="63">
        <v>40</v>
      </c>
      <c r="Q89" s="63">
        <v>51</v>
      </c>
      <c r="R89" s="53"/>
      <c r="S89" s="53"/>
      <c r="T89" s="53" t="s">
        <v>74</v>
      </c>
      <c r="U89" s="53" t="s">
        <v>111</v>
      </c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>
        <v>5</v>
      </c>
      <c r="AG89" s="63">
        <v>18</v>
      </c>
      <c r="AH89" s="63">
        <v>44</v>
      </c>
      <c r="AI89" s="63">
        <v>53</v>
      </c>
    </row>
    <row r="90" spans="3:35" x14ac:dyDescent="0.2">
      <c r="C90" s="53"/>
      <c r="D90" s="53" t="s">
        <v>115</v>
      </c>
      <c r="E90" s="63"/>
      <c r="F90" s="63"/>
      <c r="G90" s="63"/>
      <c r="H90" s="63"/>
      <c r="I90" s="63"/>
      <c r="J90" s="63"/>
      <c r="K90" s="63"/>
      <c r="L90" s="63"/>
      <c r="M90" s="64"/>
      <c r="N90" s="63">
        <v>1</v>
      </c>
      <c r="O90" s="63">
        <v>4</v>
      </c>
      <c r="P90" s="63">
        <v>8</v>
      </c>
      <c r="Q90" s="63">
        <v>10</v>
      </c>
      <c r="R90" s="53"/>
      <c r="S90" s="53"/>
      <c r="T90" s="53"/>
      <c r="U90" s="53" t="s">
        <v>115</v>
      </c>
      <c r="V90" s="63"/>
      <c r="W90" s="63"/>
      <c r="X90" s="63"/>
      <c r="Y90" s="63"/>
      <c r="Z90" s="63"/>
      <c r="AA90" s="63"/>
      <c r="AB90" s="63"/>
      <c r="AC90" s="63"/>
      <c r="AD90" s="63"/>
      <c r="AE90" s="63">
        <v>1</v>
      </c>
      <c r="AF90" s="63">
        <v>2</v>
      </c>
      <c r="AG90" s="63">
        <v>5</v>
      </c>
      <c r="AH90" s="63">
        <v>9</v>
      </c>
      <c r="AI90" s="63">
        <v>10</v>
      </c>
    </row>
    <row r="91" spans="3:35" x14ac:dyDescent="0.2">
      <c r="C91" s="53"/>
      <c r="D91" s="53" t="s">
        <v>116</v>
      </c>
      <c r="E91" s="63"/>
      <c r="F91" s="63"/>
      <c r="G91" s="63"/>
      <c r="H91" s="63"/>
      <c r="I91" s="63"/>
      <c r="J91" s="63"/>
      <c r="K91" s="63"/>
      <c r="L91" s="63"/>
      <c r="M91" s="64"/>
      <c r="N91" s="63">
        <v>1</v>
      </c>
      <c r="O91" s="63">
        <v>3</v>
      </c>
      <c r="P91" s="63">
        <v>5</v>
      </c>
      <c r="Q91" s="63">
        <v>5</v>
      </c>
      <c r="R91" s="53"/>
      <c r="S91" s="53"/>
      <c r="T91" s="53"/>
      <c r="U91" s="53" t="s">
        <v>116</v>
      </c>
      <c r="V91" s="63"/>
      <c r="W91" s="63"/>
      <c r="X91" s="63"/>
      <c r="Y91" s="63"/>
      <c r="Z91" s="63"/>
      <c r="AA91" s="63"/>
      <c r="AB91" s="63"/>
      <c r="AC91" s="63"/>
      <c r="AD91" s="63"/>
      <c r="AE91" s="63">
        <v>1</v>
      </c>
      <c r="AF91" s="63">
        <v>2</v>
      </c>
      <c r="AG91" s="63">
        <v>5</v>
      </c>
      <c r="AH91" s="63">
        <v>5</v>
      </c>
      <c r="AI91" s="63">
        <v>5</v>
      </c>
    </row>
    <row r="92" spans="3:35" x14ac:dyDescent="0.2">
      <c r="C92" s="53"/>
      <c r="D92" s="53" t="s">
        <v>117</v>
      </c>
      <c r="E92" s="63"/>
      <c r="F92" s="63"/>
      <c r="G92" s="63"/>
      <c r="H92" s="63"/>
      <c r="I92" s="63"/>
      <c r="J92" s="63"/>
      <c r="K92" s="63"/>
      <c r="L92" s="63"/>
      <c r="M92" s="64"/>
      <c r="N92" s="63"/>
      <c r="O92" s="63">
        <v>1</v>
      </c>
      <c r="P92" s="63">
        <v>1</v>
      </c>
      <c r="Q92" s="63">
        <v>1</v>
      </c>
      <c r="R92" s="53"/>
      <c r="S92" s="53"/>
      <c r="T92" s="53"/>
      <c r="U92" s="53" t="s">
        <v>117</v>
      </c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>
        <v>1</v>
      </c>
      <c r="AG92" s="63">
        <v>1</v>
      </c>
      <c r="AH92" s="63">
        <v>1</v>
      </c>
      <c r="AI92" s="63">
        <v>1</v>
      </c>
    </row>
    <row r="93" spans="3:35" x14ac:dyDescent="0.2">
      <c r="C93" s="53"/>
      <c r="D93" s="53" t="s">
        <v>118</v>
      </c>
      <c r="E93" s="63"/>
      <c r="F93" s="63"/>
      <c r="G93" s="63"/>
      <c r="H93" s="63"/>
      <c r="I93" s="63"/>
      <c r="J93" s="63"/>
      <c r="K93" s="63"/>
      <c r="L93" s="63"/>
      <c r="M93" s="64"/>
      <c r="N93" s="63">
        <v>1</v>
      </c>
      <c r="O93" s="63">
        <v>2</v>
      </c>
      <c r="P93" s="63">
        <v>2</v>
      </c>
      <c r="Q93" s="63">
        <v>2</v>
      </c>
      <c r="R93" s="53"/>
      <c r="S93" s="53"/>
      <c r="T93" s="53"/>
      <c r="U93" s="53" t="s">
        <v>118</v>
      </c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>
        <v>1</v>
      </c>
      <c r="AG93" s="63">
        <v>2</v>
      </c>
      <c r="AH93" s="63">
        <v>2</v>
      </c>
      <c r="AI93" s="63">
        <v>2</v>
      </c>
    </row>
    <row r="94" spans="3:35" x14ac:dyDescent="0.2">
      <c r="C94" s="53"/>
      <c r="D94" s="53" t="s">
        <v>112</v>
      </c>
      <c r="E94" s="63"/>
      <c r="F94" s="63"/>
      <c r="G94" s="63"/>
      <c r="H94" s="63"/>
      <c r="I94" s="63"/>
      <c r="J94" s="63"/>
      <c r="K94" s="63"/>
      <c r="L94" s="63"/>
      <c r="M94" s="64"/>
      <c r="N94" s="63">
        <v>7</v>
      </c>
      <c r="O94" s="63">
        <v>17</v>
      </c>
      <c r="P94" s="63">
        <v>40</v>
      </c>
      <c r="Q94" s="63">
        <v>71</v>
      </c>
      <c r="R94" s="53"/>
      <c r="S94" s="53"/>
      <c r="T94" s="53"/>
      <c r="U94" s="53" t="s">
        <v>112</v>
      </c>
      <c r="V94" s="63"/>
      <c r="W94" s="63"/>
      <c r="X94" s="63"/>
      <c r="Y94" s="63"/>
      <c r="Z94" s="63"/>
      <c r="AA94" s="63"/>
      <c r="AB94" s="63"/>
      <c r="AC94" s="63"/>
      <c r="AD94" s="63"/>
      <c r="AE94" s="63">
        <v>2</v>
      </c>
      <c r="AF94" s="63">
        <v>13</v>
      </c>
      <c r="AG94" s="63">
        <v>23</v>
      </c>
      <c r="AH94" s="63">
        <v>58</v>
      </c>
      <c r="AI94" s="63">
        <v>71</v>
      </c>
    </row>
    <row r="95" spans="3:35" x14ac:dyDescent="0.2">
      <c r="C95" s="53"/>
      <c r="D95" s="53" t="s">
        <v>119</v>
      </c>
      <c r="E95" s="63"/>
      <c r="F95" s="63"/>
      <c r="G95" s="63"/>
      <c r="H95" s="63"/>
      <c r="I95" s="63"/>
      <c r="J95" s="63"/>
      <c r="K95" s="63"/>
      <c r="L95" s="63"/>
      <c r="M95" s="64"/>
      <c r="N95" s="63">
        <v>11</v>
      </c>
      <c r="O95" s="63">
        <v>33</v>
      </c>
      <c r="P95" s="63">
        <v>96</v>
      </c>
      <c r="Q95" s="63">
        <v>140</v>
      </c>
      <c r="R95" s="53"/>
      <c r="S95" s="53"/>
      <c r="T95" s="53"/>
      <c r="U95" s="53" t="s">
        <v>119</v>
      </c>
      <c r="V95" s="63"/>
      <c r="W95" s="63"/>
      <c r="X95" s="63"/>
      <c r="Y95" s="63"/>
      <c r="Z95" s="63"/>
      <c r="AA95" s="63"/>
      <c r="AB95" s="63"/>
      <c r="AC95" s="63"/>
      <c r="AD95" s="63"/>
      <c r="AE95" s="63">
        <v>4</v>
      </c>
      <c r="AF95" s="63">
        <v>24</v>
      </c>
      <c r="AG95" s="63">
        <v>54</v>
      </c>
      <c r="AH95" s="63">
        <v>119</v>
      </c>
      <c r="AI95" s="63">
        <v>142</v>
      </c>
    </row>
    <row r="96" spans="3:35" x14ac:dyDescent="0.2">
      <c r="C96" s="53"/>
      <c r="D96" s="53"/>
      <c r="E96" s="63"/>
      <c r="F96" s="63"/>
      <c r="G96" s="63"/>
      <c r="H96" s="63"/>
      <c r="I96" s="63"/>
      <c r="J96" s="63"/>
      <c r="K96" s="63"/>
      <c r="L96" s="63"/>
      <c r="M96" s="64"/>
      <c r="N96" s="63"/>
      <c r="O96" s="63"/>
      <c r="P96" s="63"/>
      <c r="Q96" s="63"/>
      <c r="R96" s="53"/>
      <c r="S96" s="53"/>
      <c r="T96" s="53"/>
      <c r="U96" s="5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</row>
    <row r="97" spans="1:35" x14ac:dyDescent="0.2">
      <c r="C97" s="53" t="s">
        <v>120</v>
      </c>
      <c r="D97" s="53" t="s">
        <v>120</v>
      </c>
      <c r="E97" s="63"/>
      <c r="F97" s="63"/>
      <c r="G97" s="63"/>
      <c r="H97" s="63"/>
      <c r="I97" s="63"/>
      <c r="J97" s="63"/>
      <c r="K97" s="63"/>
      <c r="L97" s="63"/>
      <c r="M97" s="64"/>
      <c r="N97" s="63">
        <v>29</v>
      </c>
      <c r="O97" s="63">
        <v>67</v>
      </c>
      <c r="P97" s="63">
        <v>160</v>
      </c>
      <c r="Q97" s="63">
        <v>212</v>
      </c>
      <c r="R97" s="53"/>
      <c r="S97" s="53"/>
      <c r="T97" s="53" t="s">
        <v>120</v>
      </c>
      <c r="U97" s="53" t="s">
        <v>120</v>
      </c>
      <c r="V97" s="63"/>
      <c r="W97" s="63"/>
      <c r="X97" s="63"/>
      <c r="Y97" s="63"/>
      <c r="Z97" s="63"/>
      <c r="AA97" s="63"/>
      <c r="AB97" s="63"/>
      <c r="AC97" s="63"/>
      <c r="AD97" s="63"/>
      <c r="AE97" s="63">
        <v>13</v>
      </c>
      <c r="AF97" s="63">
        <v>48</v>
      </c>
      <c r="AG97" s="63">
        <v>106</v>
      </c>
      <c r="AH97" s="63">
        <v>190</v>
      </c>
      <c r="AI97" s="63">
        <v>214</v>
      </c>
    </row>
    <row r="98" spans="1:35" x14ac:dyDescent="0.2">
      <c r="C98" s="53"/>
      <c r="D98" s="53"/>
      <c r="E98" s="63"/>
      <c r="F98" s="63"/>
      <c r="G98" s="63"/>
      <c r="H98" s="63"/>
      <c r="I98" s="63"/>
      <c r="J98" s="63"/>
      <c r="K98" s="63"/>
      <c r="L98" s="63"/>
      <c r="M98" s="64"/>
      <c r="N98" s="63"/>
      <c r="O98" s="63"/>
      <c r="P98" s="63"/>
      <c r="Q98" s="63"/>
      <c r="R98" s="53"/>
      <c r="S98" s="53"/>
      <c r="T98" s="53"/>
      <c r="U98" s="53"/>
      <c r="V98" s="63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3"/>
      <c r="AH98" s="63"/>
      <c r="AI98" s="63"/>
    </row>
    <row r="99" spans="1:35" x14ac:dyDescent="0.2">
      <c r="B99" t="s">
        <v>121</v>
      </c>
      <c r="C99" s="53" t="s">
        <v>74</v>
      </c>
      <c r="D99" s="53" t="s">
        <v>122</v>
      </c>
      <c r="E99" s="63"/>
      <c r="F99" s="63"/>
      <c r="G99" s="63">
        <v>1</v>
      </c>
      <c r="H99" s="63">
        <v>1</v>
      </c>
      <c r="I99" s="63">
        <v>1</v>
      </c>
      <c r="J99" s="63">
        <v>1</v>
      </c>
      <c r="K99" s="63">
        <v>1</v>
      </c>
      <c r="L99" s="63">
        <v>2</v>
      </c>
      <c r="M99" s="64">
        <v>2</v>
      </c>
      <c r="N99" s="63">
        <v>6</v>
      </c>
      <c r="O99" s="63">
        <v>10</v>
      </c>
      <c r="P99" s="63">
        <v>12</v>
      </c>
      <c r="Q99" s="63">
        <v>13</v>
      </c>
      <c r="R99" s="53"/>
      <c r="S99" s="53" t="s">
        <v>121</v>
      </c>
      <c r="T99" s="53" t="s">
        <v>74</v>
      </c>
      <c r="U99" s="53" t="s">
        <v>122</v>
      </c>
      <c r="V99" s="63"/>
      <c r="W99" s="63"/>
      <c r="X99" s="63"/>
      <c r="Y99" s="63">
        <v>1</v>
      </c>
      <c r="Z99" s="63">
        <v>1</v>
      </c>
      <c r="AA99" s="63">
        <v>1</v>
      </c>
      <c r="AB99" s="63">
        <v>1</v>
      </c>
      <c r="AC99" s="63">
        <v>1</v>
      </c>
      <c r="AD99" s="63">
        <v>2</v>
      </c>
      <c r="AE99" s="63">
        <v>4</v>
      </c>
      <c r="AF99" s="63">
        <v>7</v>
      </c>
      <c r="AG99" s="63">
        <v>10</v>
      </c>
      <c r="AH99" s="63">
        <v>12</v>
      </c>
      <c r="AI99" s="63">
        <v>13</v>
      </c>
    </row>
    <row r="100" spans="1:35" x14ac:dyDescent="0.2">
      <c r="C100" s="53"/>
      <c r="D100" s="53" t="s">
        <v>123</v>
      </c>
      <c r="E100" s="63"/>
      <c r="F100" s="63"/>
      <c r="G100" s="63">
        <v>1</v>
      </c>
      <c r="H100" s="63">
        <v>1</v>
      </c>
      <c r="I100" s="63">
        <v>1</v>
      </c>
      <c r="J100" s="63">
        <v>1</v>
      </c>
      <c r="K100" s="63">
        <v>1</v>
      </c>
      <c r="L100" s="63">
        <v>2</v>
      </c>
      <c r="M100" s="64">
        <v>2</v>
      </c>
      <c r="N100" s="63">
        <v>6</v>
      </c>
      <c r="O100" s="63">
        <v>10</v>
      </c>
      <c r="P100" s="63">
        <v>12</v>
      </c>
      <c r="Q100" s="63">
        <v>13</v>
      </c>
      <c r="R100" s="53"/>
      <c r="S100" s="53"/>
      <c r="T100" s="53"/>
      <c r="U100" s="53" t="s">
        <v>123</v>
      </c>
      <c r="V100" s="63"/>
      <c r="W100" s="63"/>
      <c r="X100" s="63"/>
      <c r="Y100" s="63">
        <v>1</v>
      </c>
      <c r="Z100" s="63">
        <v>1</v>
      </c>
      <c r="AA100" s="63">
        <v>1</v>
      </c>
      <c r="AB100" s="63">
        <v>1</v>
      </c>
      <c r="AC100" s="63">
        <v>1</v>
      </c>
      <c r="AD100" s="63">
        <v>2</v>
      </c>
      <c r="AE100" s="63">
        <v>4</v>
      </c>
      <c r="AF100" s="63">
        <v>7</v>
      </c>
      <c r="AG100" s="63">
        <v>10</v>
      </c>
      <c r="AH100" s="63">
        <v>12</v>
      </c>
      <c r="AI100" s="63">
        <v>13</v>
      </c>
    </row>
    <row r="101" spans="1:35" x14ac:dyDescent="0.2">
      <c r="C101" s="53"/>
      <c r="D101" s="53"/>
      <c r="E101" s="63"/>
      <c r="F101" s="63"/>
      <c r="G101" s="63"/>
      <c r="H101" s="63"/>
      <c r="I101" s="63"/>
      <c r="J101" s="63"/>
      <c r="K101" s="63"/>
      <c r="L101" s="63"/>
      <c r="M101" s="64"/>
      <c r="N101" s="63"/>
      <c r="O101" s="63"/>
      <c r="P101" s="63"/>
      <c r="Q101" s="63"/>
      <c r="R101" s="53"/>
      <c r="S101" s="53"/>
      <c r="T101" s="53"/>
      <c r="U101" s="5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3"/>
      <c r="AH101" s="63"/>
      <c r="AI101" s="63"/>
    </row>
    <row r="102" spans="1:35" x14ac:dyDescent="0.2">
      <c r="C102" s="53" t="s">
        <v>124</v>
      </c>
      <c r="D102" s="53" t="s">
        <v>124</v>
      </c>
      <c r="E102" s="63"/>
      <c r="F102" s="63"/>
      <c r="G102" s="63">
        <v>1</v>
      </c>
      <c r="H102" s="63">
        <v>1</v>
      </c>
      <c r="I102" s="63">
        <v>1</v>
      </c>
      <c r="J102" s="63">
        <v>1</v>
      </c>
      <c r="K102" s="63">
        <v>1</v>
      </c>
      <c r="L102" s="63">
        <v>2</v>
      </c>
      <c r="M102" s="64">
        <v>2</v>
      </c>
      <c r="N102" s="63">
        <v>6</v>
      </c>
      <c r="O102" s="63">
        <v>10</v>
      </c>
      <c r="P102" s="63">
        <v>12</v>
      </c>
      <c r="Q102" s="63">
        <v>13</v>
      </c>
      <c r="R102" s="53"/>
      <c r="S102" s="53"/>
      <c r="T102" s="53" t="s">
        <v>124</v>
      </c>
      <c r="U102" s="53" t="s">
        <v>124</v>
      </c>
      <c r="V102" s="63"/>
      <c r="W102" s="63"/>
      <c r="X102" s="63"/>
      <c r="Y102" s="63">
        <v>1</v>
      </c>
      <c r="Z102" s="63">
        <v>1</v>
      </c>
      <c r="AA102" s="63">
        <v>1</v>
      </c>
      <c r="AB102" s="63">
        <v>1</v>
      </c>
      <c r="AC102" s="63">
        <v>1</v>
      </c>
      <c r="AD102" s="63">
        <v>2</v>
      </c>
      <c r="AE102" s="63">
        <v>4</v>
      </c>
      <c r="AF102" s="63">
        <v>7</v>
      </c>
      <c r="AG102" s="63">
        <v>10</v>
      </c>
      <c r="AH102" s="63">
        <v>12</v>
      </c>
      <c r="AI102" s="63">
        <v>13</v>
      </c>
    </row>
    <row r="103" spans="1:35" x14ac:dyDescent="0.2">
      <c r="C103" s="53"/>
      <c r="D103" s="53"/>
      <c r="E103" s="63"/>
      <c r="F103" s="63"/>
      <c r="G103" s="63"/>
      <c r="H103" s="63"/>
      <c r="I103" s="63"/>
      <c r="J103" s="63"/>
      <c r="K103" s="63"/>
      <c r="L103" s="63"/>
      <c r="M103" s="64"/>
      <c r="N103" s="63"/>
      <c r="O103" s="63"/>
      <c r="P103" s="63"/>
      <c r="Q103" s="63"/>
      <c r="R103" s="53"/>
      <c r="S103" s="53"/>
      <c r="T103" s="53"/>
      <c r="U103" s="5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3"/>
      <c r="AH103" s="63"/>
      <c r="AI103" s="63"/>
    </row>
    <row r="104" spans="1:35" x14ac:dyDescent="0.2">
      <c r="B104" t="s">
        <v>125</v>
      </c>
      <c r="C104" s="53" t="s">
        <v>125</v>
      </c>
      <c r="D104" s="53" t="s">
        <v>126</v>
      </c>
      <c r="E104" s="63"/>
      <c r="F104" s="63"/>
      <c r="G104" s="63"/>
      <c r="H104" s="63"/>
      <c r="I104" s="63"/>
      <c r="J104" s="63"/>
      <c r="K104" s="63"/>
      <c r="L104" s="63"/>
      <c r="M104" s="64">
        <v>2</v>
      </c>
      <c r="N104" s="63">
        <v>7</v>
      </c>
      <c r="O104" s="63">
        <v>17</v>
      </c>
      <c r="P104" s="63">
        <v>79</v>
      </c>
      <c r="Q104" s="63">
        <v>87</v>
      </c>
      <c r="R104" s="53"/>
      <c r="S104" s="53" t="s">
        <v>125</v>
      </c>
      <c r="T104" s="53" t="s">
        <v>125</v>
      </c>
      <c r="U104" s="53" t="s">
        <v>126</v>
      </c>
      <c r="V104" s="63"/>
      <c r="W104" s="63"/>
      <c r="X104" s="63"/>
      <c r="Y104" s="63"/>
      <c r="Z104" s="63"/>
      <c r="AA104" s="63"/>
      <c r="AB104" s="63"/>
      <c r="AC104" s="63"/>
      <c r="AD104" s="63">
        <v>1</v>
      </c>
      <c r="AE104" s="63">
        <v>3</v>
      </c>
      <c r="AF104" s="63">
        <v>12</v>
      </c>
      <c r="AG104" s="63">
        <v>33</v>
      </c>
      <c r="AH104" s="63">
        <v>85</v>
      </c>
      <c r="AI104" s="63">
        <v>87</v>
      </c>
    </row>
    <row r="105" spans="1:35" x14ac:dyDescent="0.2">
      <c r="C105" s="53"/>
      <c r="D105" s="53" t="s">
        <v>127</v>
      </c>
      <c r="E105" s="63"/>
      <c r="F105" s="63"/>
      <c r="G105" s="63"/>
      <c r="H105" s="63"/>
      <c r="I105" s="63"/>
      <c r="J105" s="63"/>
      <c r="K105" s="63"/>
      <c r="L105" s="63"/>
      <c r="M105" s="64"/>
      <c r="N105" s="63"/>
      <c r="O105" s="63"/>
      <c r="P105" s="63">
        <v>3</v>
      </c>
      <c r="Q105" s="63">
        <v>3</v>
      </c>
      <c r="R105" s="53"/>
      <c r="S105" s="53"/>
      <c r="T105" s="53"/>
      <c r="U105" s="53" t="s">
        <v>127</v>
      </c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3">
        <v>3</v>
      </c>
      <c r="AH105" s="63">
        <v>3</v>
      </c>
      <c r="AI105" s="63">
        <v>3</v>
      </c>
    </row>
    <row r="106" spans="1:35" x14ac:dyDescent="0.2">
      <c r="C106" s="53"/>
      <c r="D106" s="53" t="s">
        <v>128</v>
      </c>
      <c r="E106" s="63"/>
      <c r="F106" s="63"/>
      <c r="G106" s="63"/>
      <c r="H106" s="63"/>
      <c r="I106" s="63"/>
      <c r="J106" s="63"/>
      <c r="K106" s="63"/>
      <c r="L106" s="63"/>
      <c r="M106" s="64">
        <v>2</v>
      </c>
      <c r="N106" s="63">
        <v>7</v>
      </c>
      <c r="O106" s="63">
        <v>17</v>
      </c>
      <c r="P106" s="63">
        <v>82</v>
      </c>
      <c r="Q106" s="63">
        <v>90</v>
      </c>
      <c r="R106" s="53"/>
      <c r="S106" s="53"/>
      <c r="T106" s="53"/>
      <c r="U106" s="53" t="s">
        <v>128</v>
      </c>
      <c r="V106" s="63"/>
      <c r="W106" s="63"/>
      <c r="X106" s="63"/>
      <c r="Y106" s="63"/>
      <c r="Z106" s="63"/>
      <c r="AA106" s="63"/>
      <c r="AB106" s="63"/>
      <c r="AC106" s="63"/>
      <c r="AD106" s="63">
        <v>1</v>
      </c>
      <c r="AE106" s="63">
        <v>3</v>
      </c>
      <c r="AF106" s="63">
        <v>12</v>
      </c>
      <c r="AG106" s="63">
        <v>36</v>
      </c>
      <c r="AH106" s="63">
        <v>88</v>
      </c>
      <c r="AI106" s="63">
        <v>90</v>
      </c>
    </row>
    <row r="107" spans="1:35" x14ac:dyDescent="0.2">
      <c r="C107" s="53"/>
      <c r="D107" s="53"/>
      <c r="E107" s="63"/>
      <c r="F107" s="63"/>
      <c r="G107" s="63"/>
      <c r="H107" s="63"/>
      <c r="I107" s="63"/>
      <c r="J107" s="63"/>
      <c r="K107" s="63"/>
      <c r="L107" s="63"/>
      <c r="M107" s="64"/>
      <c r="N107" s="63"/>
      <c r="O107" s="63"/>
      <c r="P107" s="63"/>
      <c r="Q107" s="63"/>
      <c r="R107" s="53"/>
      <c r="S107" s="53"/>
      <c r="T107" s="53"/>
      <c r="U107" s="5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3"/>
      <c r="AH107" s="63"/>
      <c r="AI107" s="63"/>
    </row>
    <row r="108" spans="1:35" x14ac:dyDescent="0.2">
      <c r="C108" s="53" t="s">
        <v>129</v>
      </c>
      <c r="D108" s="53" t="s">
        <v>129</v>
      </c>
      <c r="E108" s="63"/>
      <c r="F108" s="63"/>
      <c r="G108" s="63"/>
      <c r="H108" s="63"/>
      <c r="I108" s="63"/>
      <c r="J108" s="63"/>
      <c r="K108" s="63"/>
      <c r="L108" s="63"/>
      <c r="M108" s="64">
        <v>2</v>
      </c>
      <c r="N108" s="63">
        <v>7</v>
      </c>
      <c r="O108" s="63">
        <v>17</v>
      </c>
      <c r="P108" s="63">
        <v>82</v>
      </c>
      <c r="Q108" s="63">
        <v>90</v>
      </c>
      <c r="R108" s="53"/>
      <c r="S108" s="53"/>
      <c r="T108" s="53" t="s">
        <v>129</v>
      </c>
      <c r="U108" s="53" t="s">
        <v>129</v>
      </c>
      <c r="V108" s="63"/>
      <c r="W108" s="63"/>
      <c r="X108" s="63"/>
      <c r="Y108" s="63"/>
      <c r="Z108" s="63"/>
      <c r="AA108" s="63"/>
      <c r="AB108" s="63"/>
      <c r="AC108" s="63"/>
      <c r="AD108" s="63">
        <v>1</v>
      </c>
      <c r="AE108" s="63">
        <v>3</v>
      </c>
      <c r="AF108" s="63">
        <v>12</v>
      </c>
      <c r="AG108" s="63">
        <v>36</v>
      </c>
      <c r="AH108" s="63">
        <v>88</v>
      </c>
      <c r="AI108" s="63">
        <v>90</v>
      </c>
    </row>
    <row r="109" spans="1:35" x14ac:dyDescent="0.2">
      <c r="C109" s="53"/>
      <c r="D109" s="53"/>
      <c r="E109" s="63"/>
      <c r="F109" s="63"/>
      <c r="G109" s="63"/>
      <c r="H109" s="63"/>
      <c r="I109" s="63"/>
      <c r="J109" s="63"/>
      <c r="K109" s="63"/>
      <c r="L109" s="63"/>
      <c r="M109" s="64"/>
      <c r="N109" s="63"/>
      <c r="O109" s="63"/>
      <c r="P109" s="63"/>
      <c r="Q109" s="63"/>
      <c r="R109" s="53"/>
      <c r="S109" s="53"/>
      <c r="T109" s="53"/>
      <c r="U109" s="5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3"/>
      <c r="AH109" s="63"/>
      <c r="AI109" s="63"/>
    </row>
    <row r="110" spans="1:35" x14ac:dyDescent="0.2">
      <c r="B110" t="s">
        <v>84</v>
      </c>
      <c r="C110" s="53" t="s">
        <v>84</v>
      </c>
      <c r="D110" s="53" t="s">
        <v>84</v>
      </c>
      <c r="E110" s="63">
        <v>4</v>
      </c>
      <c r="F110" s="63">
        <v>7</v>
      </c>
      <c r="G110" s="63">
        <v>8</v>
      </c>
      <c r="H110" s="63">
        <v>9</v>
      </c>
      <c r="I110" s="63">
        <v>9</v>
      </c>
      <c r="J110" s="63">
        <v>10</v>
      </c>
      <c r="K110" s="63">
        <v>11</v>
      </c>
      <c r="L110" s="63">
        <v>38</v>
      </c>
      <c r="M110" s="64">
        <v>68</v>
      </c>
      <c r="N110" s="63">
        <v>4344</v>
      </c>
      <c r="O110" s="63">
        <v>12281</v>
      </c>
      <c r="P110" s="63">
        <v>25079</v>
      </c>
      <c r="Q110" s="63">
        <v>32985</v>
      </c>
      <c r="R110" s="53"/>
      <c r="S110" s="53" t="s">
        <v>84</v>
      </c>
      <c r="T110" s="53" t="s">
        <v>84</v>
      </c>
      <c r="U110" s="53" t="s">
        <v>84</v>
      </c>
      <c r="V110" s="63">
        <v>3</v>
      </c>
      <c r="W110" s="63">
        <v>6</v>
      </c>
      <c r="X110" s="63">
        <v>7</v>
      </c>
      <c r="Y110" s="63">
        <v>9</v>
      </c>
      <c r="Z110" s="63">
        <v>9</v>
      </c>
      <c r="AA110" s="63">
        <v>9</v>
      </c>
      <c r="AB110" s="63">
        <v>11</v>
      </c>
      <c r="AC110" s="63">
        <v>37</v>
      </c>
      <c r="AD110" s="63">
        <v>49</v>
      </c>
      <c r="AE110" s="63">
        <v>1583</v>
      </c>
      <c r="AF110" s="63">
        <v>8403</v>
      </c>
      <c r="AG110" s="63">
        <v>18750</v>
      </c>
      <c r="AH110" s="63">
        <v>30094</v>
      </c>
      <c r="AI110" s="63">
        <v>33569</v>
      </c>
    </row>
    <row r="111" spans="1:35" x14ac:dyDescent="0.2">
      <c r="C111" s="53"/>
      <c r="D111" s="53"/>
      <c r="E111" s="63"/>
      <c r="F111" s="63"/>
      <c r="G111" s="63"/>
      <c r="H111" s="63"/>
      <c r="I111" s="63"/>
      <c r="J111" s="63"/>
      <c r="K111" s="63"/>
      <c r="L111" s="63"/>
      <c r="M111" s="64"/>
      <c r="N111" s="63"/>
      <c r="O111" s="63"/>
      <c r="P111" s="63"/>
      <c r="Q111" s="63"/>
      <c r="R111" s="53"/>
      <c r="S111" s="53"/>
      <c r="T111" s="53"/>
      <c r="U111" s="5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3"/>
      <c r="AH111" s="63"/>
      <c r="AI111" s="63"/>
    </row>
    <row r="112" spans="1:35" x14ac:dyDescent="0.2">
      <c r="A112" t="s">
        <v>83</v>
      </c>
      <c r="B112" t="s">
        <v>97</v>
      </c>
      <c r="C112" s="53" t="s">
        <v>73</v>
      </c>
      <c r="D112" s="53" t="s">
        <v>98</v>
      </c>
      <c r="E112" s="65">
        <v>1.7</v>
      </c>
      <c r="F112" s="65">
        <v>1.7</v>
      </c>
      <c r="G112" s="65">
        <v>1.7</v>
      </c>
      <c r="H112" s="65">
        <v>1.7</v>
      </c>
      <c r="I112" s="65">
        <v>1.7</v>
      </c>
      <c r="J112" s="65">
        <v>1.4</v>
      </c>
      <c r="K112" s="65">
        <v>1.5</v>
      </c>
      <c r="L112" s="65">
        <v>2.0538461529999998</v>
      </c>
      <c r="M112" s="66">
        <v>1.63</v>
      </c>
      <c r="N112" s="65">
        <v>1.286084947</v>
      </c>
      <c r="O112" s="65">
        <v>1.312205128</v>
      </c>
      <c r="P112" s="65">
        <v>1.469538638</v>
      </c>
      <c r="Q112" s="65">
        <v>1.4719085220000001</v>
      </c>
      <c r="R112" s="53" t="s">
        <v>83</v>
      </c>
      <c r="S112" s="53" t="s">
        <v>97</v>
      </c>
      <c r="T112" s="53" t="s">
        <v>73</v>
      </c>
      <c r="U112" s="53" t="s">
        <v>98</v>
      </c>
      <c r="V112" s="63">
        <v>1.7</v>
      </c>
      <c r="W112" s="63">
        <v>1.7</v>
      </c>
      <c r="X112" s="63">
        <v>1.7</v>
      </c>
      <c r="Y112" s="63">
        <v>1.7</v>
      </c>
      <c r="Z112" s="63">
        <v>1.7</v>
      </c>
      <c r="AA112" s="63">
        <v>1.7</v>
      </c>
      <c r="AB112" s="63">
        <v>1.5</v>
      </c>
      <c r="AC112" s="63">
        <v>2.0538461529999998</v>
      </c>
      <c r="AD112" s="63">
        <v>1.8352941169999999</v>
      </c>
      <c r="AE112" s="63">
        <v>1.288501533</v>
      </c>
      <c r="AF112" s="63">
        <v>1.2916976739999999</v>
      </c>
      <c r="AG112" s="63">
        <v>1.47051044</v>
      </c>
      <c r="AH112" s="63">
        <v>1.468076996</v>
      </c>
      <c r="AI112" s="63">
        <v>1.472756816</v>
      </c>
    </row>
    <row r="113" spans="3:35" x14ac:dyDescent="0.2">
      <c r="C113" s="53"/>
      <c r="D113" s="53" t="s">
        <v>99</v>
      </c>
      <c r="E113" s="65">
        <v>2.65</v>
      </c>
      <c r="F113" s="65">
        <v>2.65</v>
      </c>
      <c r="G113" s="65">
        <v>2.65</v>
      </c>
      <c r="H113" s="65">
        <v>2.446666666</v>
      </c>
      <c r="I113" s="65">
        <v>2.446666666</v>
      </c>
      <c r="J113" s="65">
        <v>2.446666666</v>
      </c>
      <c r="K113" s="65">
        <v>2.446666666</v>
      </c>
      <c r="L113" s="65">
        <v>1.84</v>
      </c>
      <c r="M113" s="66">
        <v>1.448823529</v>
      </c>
      <c r="N113" s="65">
        <v>1.394366767</v>
      </c>
      <c r="O113" s="65">
        <v>1.620943043</v>
      </c>
      <c r="P113" s="65">
        <v>1.844480417</v>
      </c>
      <c r="Q113" s="65">
        <v>1.8425836819999999</v>
      </c>
      <c r="R113" s="53"/>
      <c r="S113" s="53"/>
      <c r="T113" s="53"/>
      <c r="U113" s="53" t="s">
        <v>99</v>
      </c>
      <c r="V113" s="63">
        <v>2.65</v>
      </c>
      <c r="W113" s="63">
        <v>2.65</v>
      </c>
      <c r="X113" s="63">
        <v>2.65</v>
      </c>
      <c r="Y113" s="63">
        <v>2.446666666</v>
      </c>
      <c r="Z113" s="63">
        <v>2.446666666</v>
      </c>
      <c r="AA113" s="63">
        <v>2.446666666</v>
      </c>
      <c r="AB113" s="63">
        <v>2.446666666</v>
      </c>
      <c r="AC113" s="63">
        <v>1.84</v>
      </c>
      <c r="AD113" s="63">
        <v>1.6090909090000001</v>
      </c>
      <c r="AE113" s="63">
        <v>1.296166666</v>
      </c>
      <c r="AF113" s="63">
        <v>1.489751797</v>
      </c>
      <c r="AG113" s="63">
        <v>1.844401462</v>
      </c>
      <c r="AH113" s="63">
        <v>1.843445792</v>
      </c>
      <c r="AI113" s="63">
        <v>1.8417541609999999</v>
      </c>
    </row>
    <row r="114" spans="3:35" x14ac:dyDescent="0.2">
      <c r="C114" s="53"/>
      <c r="D114" s="53" t="s">
        <v>100</v>
      </c>
      <c r="E114" s="65"/>
      <c r="F114" s="65"/>
      <c r="G114" s="65"/>
      <c r="H114" s="65"/>
      <c r="I114" s="65"/>
      <c r="J114" s="65"/>
      <c r="K114" s="65"/>
      <c r="L114" s="65"/>
      <c r="M114" s="66"/>
      <c r="N114" s="65"/>
      <c r="O114" s="65">
        <v>3</v>
      </c>
      <c r="P114" s="65">
        <v>3.06</v>
      </c>
      <c r="Q114" s="65">
        <v>3.06</v>
      </c>
      <c r="R114" s="53"/>
      <c r="S114" s="53"/>
      <c r="T114" s="53"/>
      <c r="U114" s="53" t="s">
        <v>100</v>
      </c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3">
        <v>3.06</v>
      </c>
      <c r="AH114" s="63">
        <v>3.06</v>
      </c>
      <c r="AI114" s="63">
        <v>3.06</v>
      </c>
    </row>
    <row r="115" spans="3:35" x14ac:dyDescent="0.2">
      <c r="C115" s="53"/>
      <c r="D115" s="53" t="s">
        <v>101</v>
      </c>
      <c r="E115" s="65">
        <v>2.3333333330000001</v>
      </c>
      <c r="F115" s="65">
        <v>2.3333333330000001</v>
      </c>
      <c r="G115" s="65">
        <v>2.3333333330000001</v>
      </c>
      <c r="H115" s="65">
        <v>2.2599999999999998</v>
      </c>
      <c r="I115" s="65">
        <v>2.2599999999999998</v>
      </c>
      <c r="J115" s="65">
        <v>2.028</v>
      </c>
      <c r="K115" s="65">
        <v>1.973333333</v>
      </c>
      <c r="L115" s="65">
        <v>1.9863157890000001</v>
      </c>
      <c r="M115" s="66">
        <v>1.558372093</v>
      </c>
      <c r="N115" s="65">
        <v>1.372369462</v>
      </c>
      <c r="O115" s="65">
        <v>1.5983833359999999</v>
      </c>
      <c r="P115" s="65">
        <v>1.822332828</v>
      </c>
      <c r="Q115" s="65">
        <v>1.8115027299999999</v>
      </c>
      <c r="R115" s="53"/>
      <c r="S115" s="53"/>
      <c r="T115" s="53"/>
      <c r="U115" s="53" t="s">
        <v>101</v>
      </c>
      <c r="V115" s="63">
        <v>2.3333333330000001</v>
      </c>
      <c r="W115" s="63">
        <v>2.3333333330000001</v>
      </c>
      <c r="X115" s="63">
        <v>2.3333333330000001</v>
      </c>
      <c r="Y115" s="63">
        <v>2.2599999999999998</v>
      </c>
      <c r="Z115" s="63">
        <v>2.2599999999999998</v>
      </c>
      <c r="AA115" s="63">
        <v>2.2599999999999998</v>
      </c>
      <c r="AB115" s="63">
        <v>1.973333333</v>
      </c>
      <c r="AC115" s="63">
        <v>1.9863157890000001</v>
      </c>
      <c r="AD115" s="63">
        <v>1.746428571</v>
      </c>
      <c r="AE115" s="63">
        <v>1.2915046640000001</v>
      </c>
      <c r="AF115" s="63">
        <v>1.4690339560000001</v>
      </c>
      <c r="AG115" s="63">
        <v>1.822419724</v>
      </c>
      <c r="AH115" s="63">
        <v>1.817046446</v>
      </c>
      <c r="AI115" s="63">
        <v>1.8091761909999999</v>
      </c>
    </row>
    <row r="116" spans="3:35" x14ac:dyDescent="0.2">
      <c r="C116" s="53"/>
      <c r="D116" s="53"/>
      <c r="E116" s="65"/>
      <c r="F116" s="65"/>
      <c r="G116" s="65"/>
      <c r="H116" s="65"/>
      <c r="I116" s="65"/>
      <c r="J116" s="65"/>
      <c r="K116" s="65"/>
      <c r="L116" s="65"/>
      <c r="M116" s="66"/>
      <c r="N116" s="65"/>
      <c r="O116" s="65"/>
      <c r="P116" s="65"/>
      <c r="Q116" s="65"/>
      <c r="R116" s="53"/>
      <c r="S116" s="53"/>
      <c r="T116" s="53"/>
      <c r="U116" s="5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3"/>
      <c r="AH116" s="63"/>
      <c r="AI116" s="63"/>
    </row>
    <row r="117" spans="3:35" x14ac:dyDescent="0.2">
      <c r="C117" s="53" t="s">
        <v>102</v>
      </c>
      <c r="D117" s="53" t="s">
        <v>98</v>
      </c>
      <c r="E117" s="65"/>
      <c r="F117" s="65"/>
      <c r="G117" s="65"/>
      <c r="H117" s="65"/>
      <c r="I117" s="65"/>
      <c r="J117" s="65"/>
      <c r="K117" s="65"/>
      <c r="L117" s="65"/>
      <c r="M117" s="66"/>
      <c r="N117" s="65">
        <v>1.2066666660000001</v>
      </c>
      <c r="O117" s="65">
        <v>1.7044444439999999</v>
      </c>
      <c r="P117" s="65">
        <v>2.4838954910000002</v>
      </c>
      <c r="Q117" s="65">
        <v>2.694260458</v>
      </c>
      <c r="R117" s="53"/>
      <c r="S117" s="53"/>
      <c r="T117" s="53" t="s">
        <v>102</v>
      </c>
      <c r="U117" s="53" t="s">
        <v>98</v>
      </c>
      <c r="V117" s="63"/>
      <c r="W117" s="63"/>
      <c r="X117" s="63"/>
      <c r="Y117" s="63"/>
      <c r="Z117" s="63"/>
      <c r="AA117" s="63"/>
      <c r="AB117" s="63"/>
      <c r="AC117" s="63"/>
      <c r="AD117" s="63"/>
      <c r="AE117" s="63">
        <v>1.228</v>
      </c>
      <c r="AF117" s="63">
        <v>1.3274999999999999</v>
      </c>
      <c r="AG117" s="63">
        <v>1.8387254900000001</v>
      </c>
      <c r="AH117" s="63">
        <v>2.697082655</v>
      </c>
      <c r="AI117" s="63">
        <v>2.6920040429999998</v>
      </c>
    </row>
    <row r="118" spans="3:35" x14ac:dyDescent="0.2">
      <c r="C118" s="53"/>
      <c r="D118" s="53" t="s">
        <v>99</v>
      </c>
      <c r="E118" s="65">
        <v>4.07</v>
      </c>
      <c r="F118" s="65">
        <v>2.3725000000000001</v>
      </c>
      <c r="G118" s="65">
        <v>2.3725000000000001</v>
      </c>
      <c r="H118" s="65">
        <v>2.3725000000000001</v>
      </c>
      <c r="I118" s="65">
        <v>2.3725000000000001</v>
      </c>
      <c r="J118" s="65">
        <v>2.3725000000000001</v>
      </c>
      <c r="K118" s="65">
        <v>2.3725000000000001</v>
      </c>
      <c r="L118" s="65">
        <v>2.3580000000000001</v>
      </c>
      <c r="M118" s="66">
        <v>2.2149999999999999</v>
      </c>
      <c r="N118" s="65">
        <v>1.7717368419999999</v>
      </c>
      <c r="O118" s="65">
        <v>1.828195767</v>
      </c>
      <c r="P118" s="65">
        <v>2.4435773589999998</v>
      </c>
      <c r="Q118" s="65">
        <v>2.651882643</v>
      </c>
      <c r="R118" s="53"/>
      <c r="S118" s="53"/>
      <c r="T118" s="53"/>
      <c r="U118" s="53" t="s">
        <v>99</v>
      </c>
      <c r="V118" s="63"/>
      <c r="W118" s="63">
        <v>2.4966666659999999</v>
      </c>
      <c r="X118" s="63">
        <v>2.3725000000000001</v>
      </c>
      <c r="Y118" s="63">
        <v>2.3725000000000001</v>
      </c>
      <c r="Z118" s="63">
        <v>2.3725000000000001</v>
      </c>
      <c r="AA118" s="63">
        <v>2.3725000000000001</v>
      </c>
      <c r="AB118" s="63">
        <v>2.3725000000000001</v>
      </c>
      <c r="AC118" s="63">
        <v>2.3580000000000001</v>
      </c>
      <c r="AD118" s="63">
        <v>2.3580000000000001</v>
      </c>
      <c r="AE118" s="63">
        <v>1.9771951210000001</v>
      </c>
      <c r="AF118" s="63">
        <v>1.693708108</v>
      </c>
      <c r="AG118" s="63">
        <v>2.0601765329999999</v>
      </c>
      <c r="AH118" s="63">
        <v>2.6518876229999999</v>
      </c>
      <c r="AI118" s="63">
        <v>2.651081805</v>
      </c>
    </row>
    <row r="119" spans="3:35" x14ac:dyDescent="0.2">
      <c r="C119" s="53"/>
      <c r="D119" s="53" t="s">
        <v>100</v>
      </c>
      <c r="E119" s="65"/>
      <c r="F119" s="65"/>
      <c r="G119" s="65"/>
      <c r="H119" s="65"/>
      <c r="I119" s="65"/>
      <c r="J119" s="65"/>
      <c r="K119" s="65"/>
      <c r="L119" s="65"/>
      <c r="M119" s="66"/>
      <c r="N119" s="65"/>
      <c r="O119" s="65"/>
      <c r="P119" s="65">
        <v>3.73</v>
      </c>
      <c r="Q119" s="65">
        <v>3.73</v>
      </c>
      <c r="R119" s="53"/>
      <c r="S119" s="53"/>
      <c r="T119" s="53"/>
      <c r="U119" s="53" t="s">
        <v>100</v>
      </c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3"/>
      <c r="AH119" s="63">
        <v>3.73</v>
      </c>
      <c r="AI119" s="63">
        <v>3.73</v>
      </c>
    </row>
    <row r="120" spans="3:35" x14ac:dyDescent="0.2">
      <c r="C120" s="53"/>
      <c r="D120" s="53" t="s">
        <v>103</v>
      </c>
      <c r="E120" s="65">
        <v>4.07</v>
      </c>
      <c r="F120" s="65">
        <v>2.3725000000000001</v>
      </c>
      <c r="G120" s="65">
        <v>2.3725000000000001</v>
      </c>
      <c r="H120" s="65">
        <v>2.3725000000000001</v>
      </c>
      <c r="I120" s="65">
        <v>2.3725000000000001</v>
      </c>
      <c r="J120" s="65">
        <v>2.3725000000000001</v>
      </c>
      <c r="K120" s="65">
        <v>2.3725000000000001</v>
      </c>
      <c r="L120" s="65">
        <v>2.3580000000000001</v>
      </c>
      <c r="M120" s="66">
        <v>2.2149999999999999</v>
      </c>
      <c r="N120" s="65">
        <v>1.7434833329999999</v>
      </c>
      <c r="O120" s="65">
        <v>1.8225707069999999</v>
      </c>
      <c r="P120" s="65">
        <v>2.4469199210000001</v>
      </c>
      <c r="Q120" s="65">
        <v>2.6552167899999999</v>
      </c>
      <c r="R120" s="53"/>
      <c r="S120" s="53"/>
      <c r="T120" s="53"/>
      <c r="U120" s="53" t="s">
        <v>103</v>
      </c>
      <c r="V120" s="63"/>
      <c r="W120" s="63">
        <v>2.4966666659999999</v>
      </c>
      <c r="X120" s="63">
        <v>2.3725000000000001</v>
      </c>
      <c r="Y120" s="63">
        <v>2.3725000000000001</v>
      </c>
      <c r="Z120" s="63">
        <v>2.3725000000000001</v>
      </c>
      <c r="AA120" s="63">
        <v>2.3725000000000001</v>
      </c>
      <c r="AB120" s="63">
        <v>2.3725000000000001</v>
      </c>
      <c r="AC120" s="63">
        <v>2.3580000000000001</v>
      </c>
      <c r="AD120" s="63">
        <v>2.3580000000000001</v>
      </c>
      <c r="AE120" s="63">
        <v>1.934137931</v>
      </c>
      <c r="AF120" s="63">
        <v>1.6785284970000001</v>
      </c>
      <c r="AG120" s="63">
        <v>2.0486520399999999</v>
      </c>
      <c r="AH120" s="63">
        <v>2.6554216749999999</v>
      </c>
      <c r="AI120" s="63">
        <v>2.6543110909999998</v>
      </c>
    </row>
    <row r="121" spans="3:35" x14ac:dyDescent="0.2">
      <c r="C121" s="53"/>
      <c r="D121" s="53"/>
      <c r="E121" s="65"/>
      <c r="F121" s="65"/>
      <c r="G121" s="65"/>
      <c r="H121" s="65"/>
      <c r="I121" s="65"/>
      <c r="J121" s="65"/>
      <c r="K121" s="65"/>
      <c r="L121" s="65"/>
      <c r="M121" s="66"/>
      <c r="N121" s="65"/>
      <c r="O121" s="65"/>
      <c r="P121" s="65"/>
      <c r="Q121" s="65"/>
      <c r="R121" s="53"/>
      <c r="S121" s="53"/>
      <c r="T121" s="53"/>
      <c r="U121" s="5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3"/>
      <c r="AH121" s="63"/>
      <c r="AI121" s="63"/>
    </row>
    <row r="122" spans="3:35" x14ac:dyDescent="0.2">
      <c r="C122" s="53" t="s">
        <v>74</v>
      </c>
      <c r="D122" s="53" t="s">
        <v>98</v>
      </c>
      <c r="E122" s="65"/>
      <c r="F122" s="65"/>
      <c r="G122" s="65"/>
      <c r="H122" s="65"/>
      <c r="I122" s="65"/>
      <c r="J122" s="65"/>
      <c r="K122" s="65"/>
      <c r="L122" s="65">
        <v>1.782</v>
      </c>
      <c r="M122" s="66">
        <v>1.868333333</v>
      </c>
      <c r="N122" s="65">
        <v>1.3058883489999999</v>
      </c>
      <c r="O122" s="65">
        <v>1.4423819090000001</v>
      </c>
      <c r="P122" s="65">
        <v>1.7849502699999999</v>
      </c>
      <c r="Q122" s="65">
        <v>2.3099419079999999</v>
      </c>
      <c r="R122" s="53"/>
      <c r="S122" s="53"/>
      <c r="T122" s="53" t="s">
        <v>74</v>
      </c>
      <c r="U122" s="53" t="s">
        <v>98</v>
      </c>
      <c r="V122" s="63"/>
      <c r="W122" s="63"/>
      <c r="X122" s="63"/>
      <c r="Y122" s="63"/>
      <c r="Z122" s="63"/>
      <c r="AA122" s="63"/>
      <c r="AB122" s="63"/>
      <c r="AC122" s="63">
        <v>1.782</v>
      </c>
      <c r="AD122" s="63">
        <v>1.9472727270000001</v>
      </c>
      <c r="AE122" s="63">
        <v>1.304617079</v>
      </c>
      <c r="AF122" s="63">
        <v>1.3843841800000001</v>
      </c>
      <c r="AG122" s="63">
        <v>1.5733734610000001</v>
      </c>
      <c r="AH122" s="63">
        <v>1.9292709400000001</v>
      </c>
      <c r="AI122" s="63">
        <v>2.441376451</v>
      </c>
    </row>
    <row r="123" spans="3:35" x14ac:dyDescent="0.2">
      <c r="C123" s="53"/>
      <c r="D123" s="53" t="s">
        <v>104</v>
      </c>
      <c r="E123" s="65"/>
      <c r="F123" s="65"/>
      <c r="G123" s="65"/>
      <c r="H123" s="65"/>
      <c r="I123" s="65"/>
      <c r="J123" s="65"/>
      <c r="K123" s="65"/>
      <c r="L123" s="65"/>
      <c r="M123" s="66"/>
      <c r="N123" s="65"/>
      <c r="O123" s="65">
        <v>1.52</v>
      </c>
      <c r="P123" s="65">
        <v>2.2974999999999999</v>
      </c>
      <c r="Q123" s="65">
        <v>2.2974999999999999</v>
      </c>
      <c r="R123" s="53"/>
      <c r="S123" s="53"/>
      <c r="T123" s="53"/>
      <c r="U123" s="53" t="s">
        <v>104</v>
      </c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  <c r="AF123" s="63">
        <v>1.52</v>
      </c>
      <c r="AG123" s="63">
        <v>2.0633333330000001</v>
      </c>
      <c r="AH123" s="63">
        <v>2.2974999999999999</v>
      </c>
      <c r="AI123" s="63">
        <v>2.2974999999999999</v>
      </c>
    </row>
    <row r="124" spans="3:35" x14ac:dyDescent="0.2">
      <c r="C124" s="53"/>
      <c r="D124" s="53" t="s">
        <v>105</v>
      </c>
      <c r="E124" s="65"/>
      <c r="F124" s="65"/>
      <c r="G124" s="65"/>
      <c r="H124" s="65"/>
      <c r="I124" s="65"/>
      <c r="J124" s="65"/>
      <c r="K124" s="65"/>
      <c r="L124" s="65"/>
      <c r="M124" s="66"/>
      <c r="N124" s="65">
        <v>1.8</v>
      </c>
      <c r="O124" s="65">
        <v>1.8</v>
      </c>
      <c r="P124" s="65">
        <v>1.8</v>
      </c>
      <c r="Q124" s="65">
        <v>1.8</v>
      </c>
      <c r="R124" s="53"/>
      <c r="S124" s="53"/>
      <c r="T124" s="53"/>
      <c r="U124" s="53" t="s">
        <v>105</v>
      </c>
      <c r="V124" s="63"/>
      <c r="W124" s="63"/>
      <c r="X124" s="63"/>
      <c r="Y124" s="63"/>
      <c r="Z124" s="63"/>
      <c r="AA124" s="63"/>
      <c r="AB124" s="63"/>
      <c r="AC124" s="63"/>
      <c r="AD124" s="63"/>
      <c r="AE124" s="63">
        <v>1.8</v>
      </c>
      <c r="AF124" s="63">
        <v>1.8</v>
      </c>
      <c r="AG124" s="63">
        <v>1.8</v>
      </c>
      <c r="AH124" s="63">
        <v>1.8</v>
      </c>
      <c r="AI124" s="63">
        <v>1.8</v>
      </c>
    </row>
    <row r="125" spans="3:35" x14ac:dyDescent="0.2">
      <c r="C125" s="53"/>
      <c r="D125" s="53" t="s">
        <v>106</v>
      </c>
      <c r="E125" s="65"/>
      <c r="F125" s="65"/>
      <c r="G125" s="65"/>
      <c r="H125" s="65"/>
      <c r="I125" s="65"/>
      <c r="J125" s="65"/>
      <c r="K125" s="65"/>
      <c r="L125" s="65"/>
      <c r="M125" s="66">
        <v>1.7</v>
      </c>
      <c r="N125" s="65">
        <v>1.65</v>
      </c>
      <c r="O125" s="65">
        <v>1.5109999999999999</v>
      </c>
      <c r="P125" s="65">
        <v>1.9017500000000001</v>
      </c>
      <c r="Q125" s="65">
        <v>2.2680666660000002</v>
      </c>
      <c r="R125" s="53"/>
      <c r="S125" s="53"/>
      <c r="T125" s="53"/>
      <c r="U125" s="53" t="s">
        <v>106</v>
      </c>
      <c r="V125" s="63"/>
      <c r="W125" s="63"/>
      <c r="X125" s="63"/>
      <c r="Y125" s="63"/>
      <c r="Z125" s="63"/>
      <c r="AA125" s="63"/>
      <c r="AB125" s="63"/>
      <c r="AC125" s="63"/>
      <c r="AD125" s="63"/>
      <c r="AE125" s="63">
        <v>1.7</v>
      </c>
      <c r="AF125" s="63">
        <v>1.3357142849999999</v>
      </c>
      <c r="AG125" s="63">
        <v>1.7467999999999999</v>
      </c>
      <c r="AH125" s="63">
        <v>2.1800714280000002</v>
      </c>
      <c r="AI125" s="63">
        <v>2.2981290319999998</v>
      </c>
    </row>
    <row r="126" spans="3:35" x14ac:dyDescent="0.2">
      <c r="C126" s="53"/>
      <c r="D126" s="53" t="s">
        <v>99</v>
      </c>
      <c r="E126" s="65"/>
      <c r="F126" s="65"/>
      <c r="G126" s="65"/>
      <c r="H126" s="65"/>
      <c r="I126" s="65"/>
      <c r="J126" s="65"/>
      <c r="K126" s="65"/>
      <c r="L126" s="65">
        <v>1.4</v>
      </c>
      <c r="M126" s="66">
        <v>1.4</v>
      </c>
      <c r="N126" s="65">
        <v>1.3148448269999999</v>
      </c>
      <c r="O126" s="65">
        <v>1.543767114</v>
      </c>
      <c r="P126" s="65">
        <v>1.9635140630000001</v>
      </c>
      <c r="Q126" s="65">
        <v>2.7424484069999999</v>
      </c>
      <c r="R126" s="53"/>
      <c r="S126" s="53"/>
      <c r="T126" s="53"/>
      <c r="U126" s="53" t="s">
        <v>99</v>
      </c>
      <c r="V126" s="63"/>
      <c r="W126" s="63"/>
      <c r="X126" s="63"/>
      <c r="Y126" s="63"/>
      <c r="Z126" s="63"/>
      <c r="AA126" s="63"/>
      <c r="AB126" s="63"/>
      <c r="AC126" s="63">
        <v>1.4</v>
      </c>
      <c r="AD126" s="63">
        <v>1.4</v>
      </c>
      <c r="AE126" s="63">
        <v>1.2288461530000001</v>
      </c>
      <c r="AF126" s="63">
        <v>1.409256335</v>
      </c>
      <c r="AG126" s="63">
        <v>1.6959422420000001</v>
      </c>
      <c r="AH126" s="63">
        <v>2.3713407439999998</v>
      </c>
      <c r="AI126" s="63">
        <v>2.7835745030000001</v>
      </c>
    </row>
    <row r="127" spans="3:35" x14ac:dyDescent="0.2">
      <c r="C127" s="53"/>
      <c r="D127" s="53" t="s">
        <v>107</v>
      </c>
      <c r="E127" s="65"/>
      <c r="F127" s="65"/>
      <c r="G127" s="65"/>
      <c r="H127" s="65"/>
      <c r="I127" s="65"/>
      <c r="J127" s="65"/>
      <c r="K127" s="65"/>
      <c r="L127" s="65">
        <v>1.7183333329999999</v>
      </c>
      <c r="M127" s="66">
        <v>1.7946666659999999</v>
      </c>
      <c r="N127" s="65">
        <v>1.3119613189999999</v>
      </c>
      <c r="O127" s="65">
        <v>1.516763919</v>
      </c>
      <c r="P127" s="65">
        <v>1.9182510939999999</v>
      </c>
      <c r="Q127" s="65">
        <v>2.6424896229999999</v>
      </c>
      <c r="R127" s="53"/>
      <c r="S127" s="53"/>
      <c r="T127" s="53"/>
      <c r="U127" s="53" t="s">
        <v>107</v>
      </c>
      <c r="V127" s="63"/>
      <c r="W127" s="63"/>
      <c r="X127" s="63"/>
      <c r="Y127" s="63"/>
      <c r="Z127" s="63"/>
      <c r="AA127" s="63"/>
      <c r="AB127" s="63"/>
      <c r="AC127" s="63">
        <v>1.7183333329999999</v>
      </c>
      <c r="AD127" s="63">
        <v>1.8630769229999999</v>
      </c>
      <c r="AE127" s="63">
        <v>1.299507425</v>
      </c>
      <c r="AF127" s="63">
        <v>1.4008141759999999</v>
      </c>
      <c r="AG127" s="63">
        <v>1.6678741189999999</v>
      </c>
      <c r="AH127" s="63">
        <v>2.26529457</v>
      </c>
      <c r="AI127" s="63">
        <v>2.699502839</v>
      </c>
    </row>
    <row r="128" spans="3:35" x14ac:dyDescent="0.2">
      <c r="C128" s="53"/>
      <c r="D128" s="53"/>
      <c r="E128" s="65"/>
      <c r="F128" s="65"/>
      <c r="G128" s="65"/>
      <c r="H128" s="65"/>
      <c r="I128" s="65"/>
      <c r="J128" s="65"/>
      <c r="K128" s="65"/>
      <c r="L128" s="65"/>
      <c r="M128" s="66"/>
      <c r="N128" s="65"/>
      <c r="O128" s="65"/>
      <c r="P128" s="65"/>
      <c r="Q128" s="65"/>
      <c r="R128" s="53"/>
      <c r="S128" s="53"/>
      <c r="T128" s="53"/>
      <c r="U128" s="5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3"/>
      <c r="AH128" s="63"/>
      <c r="AI128" s="63"/>
    </row>
    <row r="129" spans="2:35" x14ac:dyDescent="0.2">
      <c r="C129" s="53" t="s">
        <v>108</v>
      </c>
      <c r="D129" s="53" t="s">
        <v>108</v>
      </c>
      <c r="E129" s="65">
        <v>2.7675000000000001</v>
      </c>
      <c r="F129" s="65">
        <v>2.3557142849999999</v>
      </c>
      <c r="G129" s="65">
        <v>2.3557142849999999</v>
      </c>
      <c r="H129" s="65">
        <v>2.3162500000000001</v>
      </c>
      <c r="I129" s="65">
        <v>2.3162500000000001</v>
      </c>
      <c r="J129" s="65">
        <v>2.1811111109999999</v>
      </c>
      <c r="K129" s="65">
        <v>2.133</v>
      </c>
      <c r="L129" s="65">
        <v>1.948611111</v>
      </c>
      <c r="M129" s="66">
        <v>1.6753125</v>
      </c>
      <c r="N129" s="65">
        <v>1.370378506</v>
      </c>
      <c r="O129" s="65">
        <v>1.590632668</v>
      </c>
      <c r="P129" s="65">
        <v>2.003921101</v>
      </c>
      <c r="Q129" s="65">
        <v>2.2614146709999998</v>
      </c>
      <c r="R129" s="53"/>
      <c r="S129" s="53"/>
      <c r="T129" s="53" t="s">
        <v>108</v>
      </c>
      <c r="U129" s="53" t="s">
        <v>108</v>
      </c>
      <c r="V129" s="63">
        <v>2.3333333330000001</v>
      </c>
      <c r="W129" s="63">
        <v>2.415</v>
      </c>
      <c r="X129" s="63">
        <v>2.3557142849999999</v>
      </c>
      <c r="Y129" s="63">
        <v>2.3162500000000001</v>
      </c>
      <c r="Z129" s="63">
        <v>2.3162500000000001</v>
      </c>
      <c r="AA129" s="63">
        <v>2.3162500000000001</v>
      </c>
      <c r="AB129" s="63">
        <v>2.133</v>
      </c>
      <c r="AC129" s="63">
        <v>1.948611111</v>
      </c>
      <c r="AD129" s="63">
        <v>1.8458695650000001</v>
      </c>
      <c r="AE129" s="63">
        <v>1.32934357</v>
      </c>
      <c r="AF129" s="63">
        <v>1.4610685379999999</v>
      </c>
      <c r="AG129" s="63">
        <v>1.808397587</v>
      </c>
      <c r="AH129" s="63">
        <v>2.1739296509999999</v>
      </c>
      <c r="AI129" s="63">
        <v>2.2772807140000002</v>
      </c>
    </row>
    <row r="130" spans="2:35" x14ac:dyDescent="0.2">
      <c r="C130" s="53"/>
      <c r="D130" s="53"/>
      <c r="E130" s="65"/>
      <c r="F130" s="65"/>
      <c r="G130" s="65"/>
      <c r="H130" s="65"/>
      <c r="I130" s="65"/>
      <c r="J130" s="65"/>
      <c r="K130" s="65"/>
      <c r="L130" s="65"/>
      <c r="M130" s="66"/>
      <c r="N130" s="65"/>
      <c r="O130" s="65"/>
      <c r="P130" s="65"/>
      <c r="Q130" s="65"/>
      <c r="R130" s="53"/>
      <c r="S130" s="53"/>
      <c r="T130" s="53"/>
      <c r="U130" s="5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3"/>
      <c r="AH130" s="63"/>
      <c r="AI130" s="63"/>
    </row>
    <row r="131" spans="2:35" x14ac:dyDescent="0.2">
      <c r="B131" t="s">
        <v>109</v>
      </c>
      <c r="C131" s="53" t="s">
        <v>73</v>
      </c>
      <c r="D131" s="53" t="s">
        <v>110</v>
      </c>
      <c r="E131" s="65"/>
      <c r="F131" s="65"/>
      <c r="G131" s="65"/>
      <c r="H131" s="65"/>
      <c r="I131" s="65"/>
      <c r="J131" s="65"/>
      <c r="K131" s="65"/>
      <c r="L131" s="65"/>
      <c r="M131" s="66"/>
      <c r="N131" s="65">
        <v>1.1679999999999999</v>
      </c>
      <c r="O131" s="65">
        <v>1.1679999999999999</v>
      </c>
      <c r="P131" s="65">
        <v>1.1679999999999999</v>
      </c>
      <c r="Q131" s="65">
        <v>1.153333333</v>
      </c>
      <c r="R131" s="53"/>
      <c r="S131" s="53" t="s">
        <v>109</v>
      </c>
      <c r="T131" s="53" t="s">
        <v>73</v>
      </c>
      <c r="U131" s="53" t="s">
        <v>110</v>
      </c>
      <c r="V131" s="63"/>
      <c r="W131" s="63"/>
      <c r="X131" s="63"/>
      <c r="Y131" s="63"/>
      <c r="Z131" s="63"/>
      <c r="AA131" s="63"/>
      <c r="AB131" s="63"/>
      <c r="AC131" s="63"/>
      <c r="AD131" s="63"/>
      <c r="AE131" s="63">
        <v>1.1679999999999999</v>
      </c>
      <c r="AF131" s="63">
        <v>1.1679999999999999</v>
      </c>
      <c r="AG131" s="63">
        <v>1.1679999999999999</v>
      </c>
      <c r="AH131" s="63">
        <v>1.1679999999999999</v>
      </c>
      <c r="AI131" s="63">
        <v>1.153333333</v>
      </c>
    </row>
    <row r="132" spans="2:35" x14ac:dyDescent="0.2">
      <c r="C132" s="53"/>
      <c r="D132" s="53" t="s">
        <v>111</v>
      </c>
      <c r="E132" s="65"/>
      <c r="F132" s="65"/>
      <c r="G132" s="65"/>
      <c r="H132" s="65"/>
      <c r="I132" s="65"/>
      <c r="J132" s="65"/>
      <c r="K132" s="65"/>
      <c r="L132" s="65"/>
      <c r="M132" s="66"/>
      <c r="N132" s="65">
        <v>12</v>
      </c>
      <c r="O132" s="65">
        <v>12</v>
      </c>
      <c r="P132" s="65">
        <v>7.17</v>
      </c>
      <c r="Q132" s="65">
        <v>7.17</v>
      </c>
      <c r="R132" s="53"/>
      <c r="S132" s="53"/>
      <c r="T132" s="53"/>
      <c r="U132" s="53" t="s">
        <v>111</v>
      </c>
      <c r="V132" s="63"/>
      <c r="W132" s="63"/>
      <c r="X132" s="63"/>
      <c r="Y132" s="63"/>
      <c r="Z132" s="63"/>
      <c r="AA132" s="63"/>
      <c r="AB132" s="63"/>
      <c r="AC132" s="63"/>
      <c r="AD132" s="63"/>
      <c r="AE132" s="63">
        <v>12</v>
      </c>
      <c r="AF132" s="63">
        <v>12</v>
      </c>
      <c r="AG132" s="63">
        <v>7.17</v>
      </c>
      <c r="AH132" s="63">
        <v>7.17</v>
      </c>
      <c r="AI132" s="63">
        <v>7.17</v>
      </c>
    </row>
    <row r="133" spans="2:35" x14ac:dyDescent="0.2">
      <c r="C133" s="53"/>
      <c r="D133" s="53" t="s">
        <v>112</v>
      </c>
      <c r="E133" s="65"/>
      <c r="F133" s="65"/>
      <c r="G133" s="65"/>
      <c r="H133" s="65"/>
      <c r="I133" s="65"/>
      <c r="J133" s="65"/>
      <c r="K133" s="65"/>
      <c r="L133" s="65"/>
      <c r="M133" s="66"/>
      <c r="N133" s="65">
        <v>3.977777777</v>
      </c>
      <c r="O133" s="65">
        <v>3.4595833329999999</v>
      </c>
      <c r="P133" s="65">
        <v>3.44625</v>
      </c>
      <c r="Q133" s="65">
        <v>3.44625</v>
      </c>
      <c r="R133" s="53"/>
      <c r="S133" s="53"/>
      <c r="T133" s="53"/>
      <c r="U133" s="53" t="s">
        <v>112</v>
      </c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  <c r="AF133" s="63">
        <v>3.698</v>
      </c>
      <c r="AG133" s="63">
        <v>3.44625</v>
      </c>
      <c r="AH133" s="63">
        <v>3.44625</v>
      </c>
      <c r="AI133" s="63">
        <v>3.44625</v>
      </c>
    </row>
    <row r="134" spans="2:35" x14ac:dyDescent="0.2">
      <c r="C134" s="53"/>
      <c r="D134" s="53" t="s">
        <v>113</v>
      </c>
      <c r="E134" s="65"/>
      <c r="F134" s="65"/>
      <c r="G134" s="65"/>
      <c r="H134" s="65"/>
      <c r="I134" s="65"/>
      <c r="J134" s="65"/>
      <c r="K134" s="65"/>
      <c r="L134" s="65"/>
      <c r="M134" s="66"/>
      <c r="N134" s="65">
        <v>3.5760000000000001</v>
      </c>
      <c r="O134" s="65">
        <v>3.362333333</v>
      </c>
      <c r="P134" s="65">
        <v>3.3623404250000002</v>
      </c>
      <c r="Q134" s="65">
        <v>3.3147916660000001</v>
      </c>
      <c r="R134" s="53"/>
      <c r="S134" s="53"/>
      <c r="T134" s="53"/>
      <c r="U134" s="53" t="s">
        <v>113</v>
      </c>
      <c r="V134" s="63"/>
      <c r="W134" s="63"/>
      <c r="X134" s="63"/>
      <c r="Y134" s="63"/>
      <c r="Z134" s="63"/>
      <c r="AA134" s="63"/>
      <c r="AB134" s="63"/>
      <c r="AC134" s="63"/>
      <c r="AD134" s="63"/>
      <c r="AE134" s="63">
        <v>2.9733333329999998</v>
      </c>
      <c r="AF134" s="63">
        <v>3.49095238</v>
      </c>
      <c r="AG134" s="63">
        <v>3.3623404250000002</v>
      </c>
      <c r="AH134" s="63">
        <v>3.3623404250000002</v>
      </c>
      <c r="AI134" s="63">
        <v>3.3147916660000001</v>
      </c>
    </row>
    <row r="135" spans="2:35" x14ac:dyDescent="0.2">
      <c r="C135" s="53"/>
      <c r="D135" s="53"/>
      <c r="E135" s="65"/>
      <c r="F135" s="65"/>
      <c r="G135" s="65"/>
      <c r="H135" s="65"/>
      <c r="I135" s="65"/>
      <c r="J135" s="65"/>
      <c r="K135" s="65"/>
      <c r="L135" s="65"/>
      <c r="M135" s="66"/>
      <c r="N135" s="65"/>
      <c r="O135" s="65"/>
      <c r="P135" s="65"/>
      <c r="Q135" s="65"/>
      <c r="R135" s="53"/>
      <c r="S135" s="53"/>
      <c r="T135" s="53"/>
      <c r="U135" s="5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3"/>
      <c r="AH135" s="63"/>
      <c r="AI135" s="63"/>
    </row>
    <row r="136" spans="2:35" x14ac:dyDescent="0.2">
      <c r="C136" s="53" t="s">
        <v>102</v>
      </c>
      <c r="D136" s="53" t="s">
        <v>111</v>
      </c>
      <c r="E136" s="65"/>
      <c r="F136" s="65"/>
      <c r="G136" s="65"/>
      <c r="H136" s="65"/>
      <c r="I136" s="65"/>
      <c r="J136" s="65"/>
      <c r="K136" s="65"/>
      <c r="L136" s="65"/>
      <c r="M136" s="66"/>
      <c r="N136" s="65"/>
      <c r="O136" s="65"/>
      <c r="P136" s="65">
        <v>3.04</v>
      </c>
      <c r="Q136" s="65">
        <v>3.6760000000000002</v>
      </c>
      <c r="R136" s="53"/>
      <c r="S136" s="53"/>
      <c r="T136" s="53" t="s">
        <v>102</v>
      </c>
      <c r="U136" s="53" t="s">
        <v>111</v>
      </c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3"/>
      <c r="AH136" s="63">
        <v>3.6760000000000002</v>
      </c>
      <c r="AI136" s="63">
        <v>3.6760000000000002</v>
      </c>
    </row>
    <row r="137" spans="2:35" x14ac:dyDescent="0.2">
      <c r="C137" s="53"/>
      <c r="D137" s="53" t="s">
        <v>112</v>
      </c>
      <c r="E137" s="65"/>
      <c r="F137" s="65"/>
      <c r="G137" s="65"/>
      <c r="H137" s="65"/>
      <c r="I137" s="65"/>
      <c r="J137" s="65"/>
      <c r="K137" s="65"/>
      <c r="L137" s="65"/>
      <c r="M137" s="66"/>
      <c r="N137" s="65">
        <v>3.5666666660000002</v>
      </c>
      <c r="O137" s="65">
        <v>3.4350000000000001</v>
      </c>
      <c r="P137" s="65">
        <v>4.9278124999999999</v>
      </c>
      <c r="Q137" s="65">
        <v>4.8444736839999996</v>
      </c>
      <c r="R137" s="53"/>
      <c r="S137" s="53"/>
      <c r="T137" s="53"/>
      <c r="U137" s="53" t="s">
        <v>112</v>
      </c>
      <c r="V137" s="63"/>
      <c r="W137" s="63"/>
      <c r="X137" s="63"/>
      <c r="Y137" s="63"/>
      <c r="Z137" s="63"/>
      <c r="AA137" s="63"/>
      <c r="AB137" s="63"/>
      <c r="AC137" s="63"/>
      <c r="AD137" s="63"/>
      <c r="AE137" s="63">
        <v>3.5666666660000002</v>
      </c>
      <c r="AF137" s="63">
        <v>3.5666666660000002</v>
      </c>
      <c r="AG137" s="63">
        <v>3.7469999999999999</v>
      </c>
      <c r="AH137" s="63">
        <v>4.8444736839999996</v>
      </c>
      <c r="AI137" s="63">
        <v>4.8444736839999996</v>
      </c>
    </row>
    <row r="138" spans="2:35" x14ac:dyDescent="0.2">
      <c r="C138" s="53"/>
      <c r="D138" s="53" t="s">
        <v>114</v>
      </c>
      <c r="E138" s="65"/>
      <c r="F138" s="65"/>
      <c r="G138" s="65"/>
      <c r="H138" s="65"/>
      <c r="I138" s="65"/>
      <c r="J138" s="65"/>
      <c r="K138" s="65"/>
      <c r="L138" s="65"/>
      <c r="M138" s="66"/>
      <c r="N138" s="65">
        <v>3.5666666660000002</v>
      </c>
      <c r="O138" s="65">
        <v>3.4350000000000001</v>
      </c>
      <c r="P138" s="65">
        <v>4.8167647049999998</v>
      </c>
      <c r="Q138" s="65">
        <v>4.6010416660000004</v>
      </c>
      <c r="R138" s="53"/>
      <c r="S138" s="53"/>
      <c r="T138" s="53"/>
      <c r="U138" s="53" t="s">
        <v>114</v>
      </c>
      <c r="V138" s="63"/>
      <c r="W138" s="63"/>
      <c r="X138" s="63"/>
      <c r="Y138" s="63"/>
      <c r="Z138" s="63"/>
      <c r="AA138" s="63"/>
      <c r="AB138" s="63"/>
      <c r="AC138" s="63"/>
      <c r="AD138" s="63"/>
      <c r="AE138" s="63">
        <v>3.5666666660000002</v>
      </c>
      <c r="AF138" s="63">
        <v>3.5666666660000002</v>
      </c>
      <c r="AG138" s="63">
        <v>3.7469999999999999</v>
      </c>
      <c r="AH138" s="63">
        <v>4.6010416660000004</v>
      </c>
      <c r="AI138" s="63">
        <v>4.6010416660000004</v>
      </c>
    </row>
    <row r="139" spans="2:35" x14ac:dyDescent="0.2">
      <c r="C139" s="53"/>
      <c r="D139" s="53"/>
      <c r="E139" s="65"/>
      <c r="F139" s="65"/>
      <c r="G139" s="65"/>
      <c r="H139" s="65"/>
      <c r="I139" s="65"/>
      <c r="J139" s="65"/>
      <c r="K139" s="65"/>
      <c r="L139" s="65"/>
      <c r="M139" s="66"/>
      <c r="N139" s="65"/>
      <c r="O139" s="65"/>
      <c r="P139" s="65"/>
      <c r="Q139" s="65"/>
      <c r="R139" s="53"/>
      <c r="S139" s="53"/>
      <c r="T139" s="53"/>
      <c r="U139" s="5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3"/>
      <c r="AH139" s="63"/>
      <c r="AI139" s="63"/>
    </row>
    <row r="140" spans="2:35" x14ac:dyDescent="0.2">
      <c r="C140" s="53" t="s">
        <v>74</v>
      </c>
      <c r="D140" s="53" t="s">
        <v>111</v>
      </c>
      <c r="E140" s="65"/>
      <c r="F140" s="65"/>
      <c r="G140" s="65"/>
      <c r="H140" s="65"/>
      <c r="I140" s="65"/>
      <c r="J140" s="65"/>
      <c r="K140" s="65"/>
      <c r="L140" s="65"/>
      <c r="M140" s="66"/>
      <c r="N140" s="65">
        <v>1.02</v>
      </c>
      <c r="O140" s="65">
        <v>2.4216666660000001</v>
      </c>
      <c r="P140" s="65">
        <v>3.034875</v>
      </c>
      <c r="Q140" s="65">
        <v>3.1273529409999998</v>
      </c>
      <c r="R140" s="53"/>
      <c r="S140" s="53"/>
      <c r="T140" s="53" t="s">
        <v>74</v>
      </c>
      <c r="U140" s="53" t="s">
        <v>111</v>
      </c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  <c r="AF140" s="63">
        <v>2.4740000000000002</v>
      </c>
      <c r="AG140" s="63">
        <v>2.4241666660000001</v>
      </c>
      <c r="AH140" s="63">
        <v>3.0907954540000002</v>
      </c>
      <c r="AI140" s="63">
        <v>3.2074528299999998</v>
      </c>
    </row>
    <row r="141" spans="2:35" x14ac:dyDescent="0.2">
      <c r="C141" s="53"/>
      <c r="D141" s="53" t="s">
        <v>115</v>
      </c>
      <c r="E141" s="65"/>
      <c r="F141" s="65"/>
      <c r="G141" s="65"/>
      <c r="H141" s="65"/>
      <c r="I141" s="65"/>
      <c r="J141" s="65"/>
      <c r="K141" s="65"/>
      <c r="L141" s="65"/>
      <c r="M141" s="66"/>
      <c r="N141" s="65">
        <v>6</v>
      </c>
      <c r="O141" s="65">
        <v>2.7549999999999999</v>
      </c>
      <c r="P141" s="65">
        <v>2.1949999999999998</v>
      </c>
      <c r="Q141" s="65">
        <v>2.4060000000000001</v>
      </c>
      <c r="R141" s="53"/>
      <c r="S141" s="53"/>
      <c r="T141" s="53"/>
      <c r="U141" s="53" t="s">
        <v>115</v>
      </c>
      <c r="V141" s="63"/>
      <c r="W141" s="63"/>
      <c r="X141" s="63"/>
      <c r="Y141" s="63"/>
      <c r="Z141" s="63"/>
      <c r="AA141" s="63"/>
      <c r="AB141" s="63"/>
      <c r="AC141" s="63"/>
      <c r="AD141" s="63"/>
      <c r="AE141" s="63">
        <v>6</v>
      </c>
      <c r="AF141" s="63">
        <v>4</v>
      </c>
      <c r="AG141" s="63">
        <v>2.504</v>
      </c>
      <c r="AH141" s="63">
        <v>2.1177777770000001</v>
      </c>
      <c r="AI141" s="63">
        <v>2.4060000000000001</v>
      </c>
    </row>
    <row r="142" spans="2:35" x14ac:dyDescent="0.2">
      <c r="C142" s="53"/>
      <c r="D142" s="53" t="s">
        <v>116</v>
      </c>
      <c r="E142" s="65"/>
      <c r="F142" s="65"/>
      <c r="G142" s="65"/>
      <c r="H142" s="65"/>
      <c r="I142" s="65"/>
      <c r="J142" s="65"/>
      <c r="K142" s="65"/>
      <c r="L142" s="65"/>
      <c r="M142" s="66"/>
      <c r="N142" s="65">
        <v>2</v>
      </c>
      <c r="O142" s="65">
        <v>2.8566666660000002</v>
      </c>
      <c r="P142" s="65">
        <v>2.8519999999999999</v>
      </c>
      <c r="Q142" s="65">
        <v>2.8519999999999999</v>
      </c>
      <c r="R142" s="53"/>
      <c r="S142" s="53"/>
      <c r="T142" s="53"/>
      <c r="U142" s="53" t="s">
        <v>116</v>
      </c>
      <c r="V142" s="63"/>
      <c r="W142" s="63"/>
      <c r="X142" s="63"/>
      <c r="Y142" s="63"/>
      <c r="Z142" s="63"/>
      <c r="AA142" s="63"/>
      <c r="AB142" s="63"/>
      <c r="AC142" s="63"/>
      <c r="AD142" s="63"/>
      <c r="AE142" s="63">
        <v>2</v>
      </c>
      <c r="AF142" s="63">
        <v>1.72</v>
      </c>
      <c r="AG142" s="63">
        <v>2.8519999999999999</v>
      </c>
      <c r="AH142" s="63">
        <v>2.8519999999999999</v>
      </c>
      <c r="AI142" s="63">
        <v>2.8519999999999999</v>
      </c>
    </row>
    <row r="143" spans="2:35" x14ac:dyDescent="0.2">
      <c r="C143" s="53"/>
      <c r="D143" s="53" t="s">
        <v>117</v>
      </c>
      <c r="E143" s="65"/>
      <c r="F143" s="65"/>
      <c r="G143" s="65"/>
      <c r="H143" s="65"/>
      <c r="I143" s="65"/>
      <c r="J143" s="65"/>
      <c r="K143" s="65"/>
      <c r="L143" s="65"/>
      <c r="M143" s="66"/>
      <c r="N143" s="65"/>
      <c r="O143" s="65">
        <v>2.16</v>
      </c>
      <c r="P143" s="65">
        <v>2.16</v>
      </c>
      <c r="Q143" s="65">
        <v>2.16</v>
      </c>
      <c r="R143" s="53"/>
      <c r="S143" s="53"/>
      <c r="T143" s="53"/>
      <c r="U143" s="53" t="s">
        <v>117</v>
      </c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  <c r="AF143" s="63">
        <v>2.16</v>
      </c>
      <c r="AG143" s="63">
        <v>2.16</v>
      </c>
      <c r="AH143" s="63">
        <v>2.16</v>
      </c>
      <c r="AI143" s="63">
        <v>2.16</v>
      </c>
    </row>
    <row r="144" spans="2:35" x14ac:dyDescent="0.2">
      <c r="C144" s="53"/>
      <c r="D144" s="53" t="s">
        <v>118</v>
      </c>
      <c r="E144" s="65"/>
      <c r="F144" s="65"/>
      <c r="G144" s="65"/>
      <c r="H144" s="65"/>
      <c r="I144" s="65"/>
      <c r="J144" s="65"/>
      <c r="K144" s="65"/>
      <c r="L144" s="65"/>
      <c r="M144" s="66"/>
      <c r="N144" s="65">
        <v>5.6</v>
      </c>
      <c r="O144" s="65">
        <v>4.7</v>
      </c>
      <c r="P144" s="65">
        <v>4.7</v>
      </c>
      <c r="Q144" s="65">
        <v>4.7</v>
      </c>
      <c r="R144" s="53"/>
      <c r="S144" s="53"/>
      <c r="T144" s="53"/>
      <c r="U144" s="53" t="s">
        <v>118</v>
      </c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  <c r="AF144" s="63">
        <v>5.6</v>
      </c>
      <c r="AG144" s="63">
        <v>4.7</v>
      </c>
      <c r="AH144" s="63">
        <v>4.7</v>
      </c>
      <c r="AI144" s="63">
        <v>4.7</v>
      </c>
    </row>
    <row r="145" spans="2:35" x14ac:dyDescent="0.2">
      <c r="C145" s="53"/>
      <c r="D145" s="53" t="s">
        <v>112</v>
      </c>
      <c r="E145" s="65"/>
      <c r="F145" s="65"/>
      <c r="G145" s="65"/>
      <c r="H145" s="65"/>
      <c r="I145" s="65"/>
      <c r="J145" s="65"/>
      <c r="K145" s="65"/>
      <c r="L145" s="65"/>
      <c r="M145" s="66"/>
      <c r="N145" s="65">
        <v>4.5599999999999996</v>
      </c>
      <c r="O145" s="65">
        <v>3.7582352939999999</v>
      </c>
      <c r="P145" s="65">
        <v>6.3460000000000001</v>
      </c>
      <c r="Q145" s="65">
        <v>8.7694366190000004</v>
      </c>
      <c r="R145" s="53"/>
      <c r="S145" s="53"/>
      <c r="T145" s="53"/>
      <c r="U145" s="53" t="s">
        <v>112</v>
      </c>
      <c r="V145" s="63"/>
      <c r="W145" s="63"/>
      <c r="X145" s="63"/>
      <c r="Y145" s="63"/>
      <c r="Z145" s="63"/>
      <c r="AA145" s="63"/>
      <c r="AB145" s="63"/>
      <c r="AC145" s="63"/>
      <c r="AD145" s="63"/>
      <c r="AE145" s="63">
        <v>7.915</v>
      </c>
      <c r="AF145" s="63">
        <v>4.1723076920000004</v>
      </c>
      <c r="AG145" s="63">
        <v>4.6326086950000001</v>
      </c>
      <c r="AH145" s="63">
        <v>7.4686206889999998</v>
      </c>
      <c r="AI145" s="63">
        <v>8.7694366190000004</v>
      </c>
    </row>
    <row r="146" spans="2:35" x14ac:dyDescent="0.2">
      <c r="C146" s="53"/>
      <c r="D146" s="53" t="s">
        <v>119</v>
      </c>
      <c r="E146" s="65"/>
      <c r="F146" s="65"/>
      <c r="G146" s="65"/>
      <c r="H146" s="65"/>
      <c r="I146" s="65"/>
      <c r="J146" s="65"/>
      <c r="K146" s="65"/>
      <c r="L146" s="65"/>
      <c r="M146" s="66"/>
      <c r="N146" s="65">
        <v>4.2309090899999999</v>
      </c>
      <c r="O146" s="65">
        <v>3.3203030299999998</v>
      </c>
      <c r="P146" s="65">
        <v>4.3605729159999997</v>
      </c>
      <c r="Q146" s="65">
        <v>5.9428928570000004</v>
      </c>
      <c r="R146" s="53"/>
      <c r="S146" s="53"/>
      <c r="T146" s="53"/>
      <c r="U146" s="53" t="s">
        <v>119</v>
      </c>
      <c r="V146" s="63"/>
      <c r="W146" s="63"/>
      <c r="X146" s="63"/>
      <c r="Y146" s="63"/>
      <c r="Z146" s="63"/>
      <c r="AA146" s="63"/>
      <c r="AB146" s="63"/>
      <c r="AC146" s="63"/>
      <c r="AD146" s="63"/>
      <c r="AE146" s="63">
        <v>5.9574999999999996</v>
      </c>
      <c r="AF146" s="63">
        <v>3.5754166660000002</v>
      </c>
      <c r="AG146" s="63">
        <v>3.491203703</v>
      </c>
      <c r="AH146" s="63">
        <v>5.1601260499999997</v>
      </c>
      <c r="AI146" s="63">
        <v>5.9331338020000004</v>
      </c>
    </row>
    <row r="147" spans="2:35" x14ac:dyDescent="0.2">
      <c r="C147" s="53"/>
      <c r="D147" s="53"/>
      <c r="E147" s="65"/>
      <c r="F147" s="65"/>
      <c r="G147" s="65"/>
      <c r="H147" s="65"/>
      <c r="I147" s="65"/>
      <c r="J147" s="65"/>
      <c r="K147" s="65"/>
      <c r="L147" s="65"/>
      <c r="M147" s="66"/>
      <c r="N147" s="65"/>
      <c r="O147" s="65"/>
      <c r="P147" s="65"/>
      <c r="Q147" s="65"/>
      <c r="R147" s="53"/>
      <c r="S147" s="53"/>
      <c r="T147" s="53"/>
      <c r="U147" s="5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3"/>
      <c r="AH147" s="63"/>
      <c r="AI147" s="63"/>
    </row>
    <row r="148" spans="2:35" x14ac:dyDescent="0.2">
      <c r="C148" s="53" t="s">
        <v>120</v>
      </c>
      <c r="D148" s="53" t="s">
        <v>120</v>
      </c>
      <c r="E148" s="65"/>
      <c r="F148" s="65"/>
      <c r="G148" s="65"/>
      <c r="H148" s="65"/>
      <c r="I148" s="65"/>
      <c r="J148" s="65"/>
      <c r="K148" s="65"/>
      <c r="L148" s="65"/>
      <c r="M148" s="66"/>
      <c r="N148" s="65">
        <v>3.8234482750000001</v>
      </c>
      <c r="O148" s="65">
        <v>3.3459701489999998</v>
      </c>
      <c r="P148" s="65">
        <v>4.1158124999999997</v>
      </c>
      <c r="Q148" s="65">
        <v>5.1959433959999997</v>
      </c>
      <c r="R148" s="53"/>
      <c r="S148" s="53"/>
      <c r="T148" s="53" t="s">
        <v>120</v>
      </c>
      <c r="U148" s="53" t="s">
        <v>120</v>
      </c>
      <c r="V148" s="63"/>
      <c r="W148" s="63"/>
      <c r="X148" s="63"/>
      <c r="Y148" s="63"/>
      <c r="Z148" s="63"/>
      <c r="AA148" s="63"/>
      <c r="AB148" s="63"/>
      <c r="AC148" s="63"/>
      <c r="AD148" s="63"/>
      <c r="AE148" s="63">
        <v>4.0284615380000002</v>
      </c>
      <c r="AF148" s="63">
        <v>3.5379166660000001</v>
      </c>
      <c r="AG148" s="63">
        <v>3.446132075</v>
      </c>
      <c r="AH148" s="63">
        <v>4.6447894730000003</v>
      </c>
      <c r="AI148" s="63">
        <v>5.1964485979999999</v>
      </c>
    </row>
    <row r="149" spans="2:35" x14ac:dyDescent="0.2">
      <c r="C149" s="53"/>
      <c r="D149" s="53"/>
      <c r="E149" s="65"/>
      <c r="F149" s="65"/>
      <c r="G149" s="65"/>
      <c r="H149" s="65"/>
      <c r="I149" s="65"/>
      <c r="J149" s="65"/>
      <c r="K149" s="65"/>
      <c r="L149" s="65"/>
      <c r="M149" s="66"/>
      <c r="N149" s="65"/>
      <c r="O149" s="65"/>
      <c r="P149" s="65"/>
      <c r="Q149" s="65"/>
      <c r="R149" s="53"/>
      <c r="S149" s="53"/>
      <c r="T149" s="53"/>
      <c r="U149" s="5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3"/>
      <c r="AH149" s="63"/>
      <c r="AI149" s="63"/>
    </row>
    <row r="150" spans="2:35" x14ac:dyDescent="0.2">
      <c r="B150" t="s">
        <v>121</v>
      </c>
      <c r="C150" s="53" t="s">
        <v>74</v>
      </c>
      <c r="D150" s="53" t="s">
        <v>122</v>
      </c>
      <c r="E150" s="65"/>
      <c r="F150" s="65"/>
      <c r="G150" s="65">
        <v>5.0999999999999996</v>
      </c>
      <c r="H150" s="65">
        <v>5.0999999999999996</v>
      </c>
      <c r="I150" s="65">
        <v>5.0999999999999996</v>
      </c>
      <c r="J150" s="65">
        <v>5.0999999999999996</v>
      </c>
      <c r="K150" s="65">
        <v>5.0999999999999996</v>
      </c>
      <c r="L150" s="65">
        <v>22.15</v>
      </c>
      <c r="M150" s="66">
        <v>22.15</v>
      </c>
      <c r="N150" s="65">
        <v>9.98</v>
      </c>
      <c r="O150" s="65">
        <v>7.97</v>
      </c>
      <c r="P150" s="65">
        <v>7.1</v>
      </c>
      <c r="Q150" s="65">
        <v>6.7076923070000003</v>
      </c>
      <c r="R150" s="53"/>
      <c r="S150" s="53" t="s">
        <v>121</v>
      </c>
      <c r="T150" s="53" t="s">
        <v>74</v>
      </c>
      <c r="U150" s="53" t="s">
        <v>122</v>
      </c>
      <c r="V150" s="63"/>
      <c r="W150" s="63"/>
      <c r="X150" s="63"/>
      <c r="Y150" s="63">
        <v>5.0999999999999996</v>
      </c>
      <c r="Z150" s="63">
        <v>5.0999999999999996</v>
      </c>
      <c r="AA150" s="63">
        <v>5.0999999999999996</v>
      </c>
      <c r="AB150" s="63">
        <v>5.0999999999999996</v>
      </c>
      <c r="AC150" s="63">
        <v>5.0999999999999996</v>
      </c>
      <c r="AD150" s="63">
        <v>22.15</v>
      </c>
      <c r="AE150" s="63">
        <v>13.22</v>
      </c>
      <c r="AF150" s="63">
        <v>9.0257142849999994</v>
      </c>
      <c r="AG150" s="63">
        <v>7.97</v>
      </c>
      <c r="AH150" s="63">
        <v>7.1</v>
      </c>
      <c r="AI150" s="63">
        <v>6.7076923070000003</v>
      </c>
    </row>
    <row r="151" spans="2:35" x14ac:dyDescent="0.2">
      <c r="C151" s="53"/>
      <c r="D151" s="53" t="s">
        <v>123</v>
      </c>
      <c r="E151" s="65"/>
      <c r="F151" s="65"/>
      <c r="G151" s="65">
        <v>5.0999999999999996</v>
      </c>
      <c r="H151" s="65">
        <v>5.0999999999999996</v>
      </c>
      <c r="I151" s="65">
        <v>5.0999999999999996</v>
      </c>
      <c r="J151" s="65">
        <v>5.0999999999999996</v>
      </c>
      <c r="K151" s="65">
        <v>5.0999999999999996</v>
      </c>
      <c r="L151" s="65">
        <v>22.15</v>
      </c>
      <c r="M151" s="66">
        <v>22.15</v>
      </c>
      <c r="N151" s="65">
        <v>9.98</v>
      </c>
      <c r="O151" s="65">
        <v>7.97</v>
      </c>
      <c r="P151" s="65">
        <v>7.1</v>
      </c>
      <c r="Q151" s="65">
        <v>6.7076923070000003</v>
      </c>
      <c r="R151" s="53"/>
      <c r="S151" s="53"/>
      <c r="T151" s="53"/>
      <c r="U151" s="53" t="s">
        <v>123</v>
      </c>
      <c r="V151" s="63"/>
      <c r="W151" s="63"/>
      <c r="X151" s="63"/>
      <c r="Y151" s="63">
        <v>5.0999999999999996</v>
      </c>
      <c r="Z151" s="63">
        <v>5.0999999999999996</v>
      </c>
      <c r="AA151" s="63">
        <v>5.0999999999999996</v>
      </c>
      <c r="AB151" s="63">
        <v>5.0999999999999996</v>
      </c>
      <c r="AC151" s="63">
        <v>5.0999999999999996</v>
      </c>
      <c r="AD151" s="63">
        <v>22.15</v>
      </c>
      <c r="AE151" s="63">
        <v>13.22</v>
      </c>
      <c r="AF151" s="63">
        <v>9.0257142849999994</v>
      </c>
      <c r="AG151" s="63">
        <v>7.97</v>
      </c>
      <c r="AH151" s="63">
        <v>7.1</v>
      </c>
      <c r="AI151" s="63">
        <v>6.7076923070000003</v>
      </c>
    </row>
    <row r="152" spans="2:35" x14ac:dyDescent="0.2">
      <c r="C152" s="53"/>
      <c r="D152" s="53"/>
      <c r="E152" s="65"/>
      <c r="F152" s="65"/>
      <c r="G152" s="65"/>
      <c r="H152" s="65"/>
      <c r="I152" s="65"/>
      <c r="J152" s="65"/>
      <c r="K152" s="65"/>
      <c r="L152" s="65"/>
      <c r="M152" s="66"/>
      <c r="N152" s="65"/>
      <c r="O152" s="65"/>
      <c r="P152" s="65"/>
      <c r="Q152" s="65"/>
      <c r="R152" s="53"/>
      <c r="S152" s="53"/>
      <c r="T152" s="53"/>
      <c r="U152" s="5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3"/>
      <c r="AH152" s="63"/>
      <c r="AI152" s="63"/>
    </row>
    <row r="153" spans="2:35" x14ac:dyDescent="0.2">
      <c r="C153" s="53" t="s">
        <v>124</v>
      </c>
      <c r="D153" s="53" t="s">
        <v>124</v>
      </c>
      <c r="E153" s="65"/>
      <c r="F153" s="65"/>
      <c r="G153" s="65">
        <v>5.0999999999999996</v>
      </c>
      <c r="H153" s="65">
        <v>5.0999999999999996</v>
      </c>
      <c r="I153" s="65">
        <v>5.0999999999999996</v>
      </c>
      <c r="J153" s="65">
        <v>5.0999999999999996</v>
      </c>
      <c r="K153" s="65">
        <v>5.0999999999999996</v>
      </c>
      <c r="L153" s="65">
        <v>22.15</v>
      </c>
      <c r="M153" s="66">
        <v>22.15</v>
      </c>
      <c r="N153" s="65">
        <v>9.98</v>
      </c>
      <c r="O153" s="65">
        <v>7.97</v>
      </c>
      <c r="P153" s="65">
        <v>7.1</v>
      </c>
      <c r="Q153" s="65">
        <v>6.7076923070000003</v>
      </c>
      <c r="R153" s="53"/>
      <c r="S153" s="53"/>
      <c r="T153" s="53" t="s">
        <v>124</v>
      </c>
      <c r="U153" s="53" t="s">
        <v>124</v>
      </c>
      <c r="V153" s="63"/>
      <c r="W153" s="63"/>
      <c r="X153" s="63"/>
      <c r="Y153" s="63">
        <v>5.0999999999999996</v>
      </c>
      <c r="Z153" s="63">
        <v>5.0999999999999996</v>
      </c>
      <c r="AA153" s="63">
        <v>5.0999999999999996</v>
      </c>
      <c r="AB153" s="63">
        <v>5.0999999999999996</v>
      </c>
      <c r="AC153" s="63">
        <v>5.0999999999999996</v>
      </c>
      <c r="AD153" s="63">
        <v>22.15</v>
      </c>
      <c r="AE153" s="63">
        <v>13.22</v>
      </c>
      <c r="AF153" s="63">
        <v>9.0257142849999994</v>
      </c>
      <c r="AG153" s="63">
        <v>7.97</v>
      </c>
      <c r="AH153" s="63">
        <v>7.1</v>
      </c>
      <c r="AI153" s="63">
        <v>6.7076923070000003</v>
      </c>
    </row>
    <row r="154" spans="2:35" x14ac:dyDescent="0.2">
      <c r="C154" s="53"/>
      <c r="D154" s="53"/>
      <c r="E154" s="65"/>
      <c r="F154" s="65"/>
      <c r="G154" s="65"/>
      <c r="H154" s="65"/>
      <c r="I154" s="65"/>
      <c r="J154" s="65"/>
      <c r="K154" s="65"/>
      <c r="L154" s="65"/>
      <c r="M154" s="66"/>
      <c r="N154" s="65"/>
      <c r="O154" s="65"/>
      <c r="P154" s="65"/>
      <c r="Q154" s="65"/>
      <c r="R154" s="53"/>
      <c r="S154" s="53"/>
      <c r="T154" s="53"/>
      <c r="U154" s="5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</row>
    <row r="155" spans="2:35" x14ac:dyDescent="0.2">
      <c r="B155" t="s">
        <v>125</v>
      </c>
      <c r="C155" s="53" t="s">
        <v>125</v>
      </c>
      <c r="D155" s="53" t="s">
        <v>126</v>
      </c>
      <c r="E155" s="65"/>
      <c r="F155" s="65"/>
      <c r="G155" s="65"/>
      <c r="H155" s="65"/>
      <c r="I155" s="65"/>
      <c r="J155" s="65"/>
      <c r="K155" s="65"/>
      <c r="L155" s="65"/>
      <c r="M155" s="66">
        <v>1.3</v>
      </c>
      <c r="N155" s="65">
        <v>1.468571428</v>
      </c>
      <c r="O155" s="65">
        <v>1.582588235</v>
      </c>
      <c r="P155" s="65">
        <v>2.7219620249999998</v>
      </c>
      <c r="Q155" s="65">
        <v>2.7445402290000001</v>
      </c>
      <c r="R155" s="53"/>
      <c r="S155" s="53" t="s">
        <v>125</v>
      </c>
      <c r="T155" s="53" t="s">
        <v>125</v>
      </c>
      <c r="U155" s="53" t="s">
        <v>126</v>
      </c>
      <c r="V155" s="63"/>
      <c r="W155" s="63"/>
      <c r="X155" s="63"/>
      <c r="Y155" s="63"/>
      <c r="Z155" s="63"/>
      <c r="AA155" s="63"/>
      <c r="AB155" s="63"/>
      <c r="AC155" s="63"/>
      <c r="AD155" s="63">
        <v>1.1000000000000001</v>
      </c>
      <c r="AE155" s="63">
        <v>1.866666666</v>
      </c>
      <c r="AF155" s="63">
        <v>1.4403333330000001</v>
      </c>
      <c r="AG155" s="63">
        <v>2.1596666660000001</v>
      </c>
      <c r="AH155" s="63">
        <v>2.7629999999999999</v>
      </c>
      <c r="AI155" s="63">
        <v>2.7445402290000001</v>
      </c>
    </row>
    <row r="156" spans="2:35" x14ac:dyDescent="0.2">
      <c r="C156" s="53"/>
      <c r="D156" s="53" t="s">
        <v>127</v>
      </c>
      <c r="E156" s="65"/>
      <c r="F156" s="65"/>
      <c r="G156" s="65"/>
      <c r="H156" s="65"/>
      <c r="I156" s="65"/>
      <c r="J156" s="65"/>
      <c r="K156" s="65"/>
      <c r="L156" s="65"/>
      <c r="M156" s="66"/>
      <c r="N156" s="65"/>
      <c r="O156" s="65"/>
      <c r="P156" s="65">
        <v>1.5</v>
      </c>
      <c r="Q156" s="65">
        <v>1.5</v>
      </c>
      <c r="R156" s="53"/>
      <c r="S156" s="53"/>
      <c r="T156" s="53"/>
      <c r="U156" s="53" t="s">
        <v>127</v>
      </c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3">
        <v>1.5</v>
      </c>
      <c r="AH156" s="63">
        <v>1.5</v>
      </c>
      <c r="AI156" s="63">
        <v>1.5</v>
      </c>
    </row>
    <row r="157" spans="2:35" x14ac:dyDescent="0.2">
      <c r="C157" s="53"/>
      <c r="D157" s="53" t="s">
        <v>128</v>
      </c>
      <c r="E157" s="65"/>
      <c r="F157" s="65"/>
      <c r="G157" s="65"/>
      <c r="H157" s="65"/>
      <c r="I157" s="65"/>
      <c r="J157" s="65"/>
      <c r="K157" s="65"/>
      <c r="L157" s="65"/>
      <c r="M157" s="66">
        <v>1.3</v>
      </c>
      <c r="N157" s="65">
        <v>1.468571428</v>
      </c>
      <c r="O157" s="65">
        <v>1.582588235</v>
      </c>
      <c r="P157" s="65">
        <v>2.6772560969999999</v>
      </c>
      <c r="Q157" s="65">
        <v>2.7030555550000002</v>
      </c>
      <c r="R157" s="53"/>
      <c r="S157" s="53"/>
      <c r="T157" s="53"/>
      <c r="U157" s="53" t="s">
        <v>128</v>
      </c>
      <c r="V157" s="63"/>
      <c r="W157" s="63"/>
      <c r="X157" s="63"/>
      <c r="Y157" s="63"/>
      <c r="Z157" s="63"/>
      <c r="AA157" s="63"/>
      <c r="AB157" s="63"/>
      <c r="AC157" s="63"/>
      <c r="AD157" s="63">
        <v>1.1000000000000001</v>
      </c>
      <c r="AE157" s="63">
        <v>1.866666666</v>
      </c>
      <c r="AF157" s="63">
        <v>1.4403333330000001</v>
      </c>
      <c r="AG157" s="63">
        <v>2.1046944440000002</v>
      </c>
      <c r="AH157" s="63">
        <v>2.7199431810000001</v>
      </c>
      <c r="AI157" s="63">
        <v>2.7030555550000002</v>
      </c>
    </row>
    <row r="158" spans="2:35" x14ac:dyDescent="0.2">
      <c r="C158" s="53"/>
      <c r="D158" s="53"/>
      <c r="E158" s="65"/>
      <c r="F158" s="65"/>
      <c r="G158" s="65"/>
      <c r="H158" s="65"/>
      <c r="I158" s="65"/>
      <c r="J158" s="65"/>
      <c r="K158" s="65"/>
      <c r="L158" s="65"/>
      <c r="M158" s="66"/>
      <c r="N158" s="65"/>
      <c r="O158" s="65"/>
      <c r="P158" s="65"/>
      <c r="Q158" s="65"/>
      <c r="R158" s="53"/>
      <c r="S158" s="53"/>
      <c r="T158" s="53"/>
      <c r="U158" s="5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3"/>
      <c r="AH158" s="63"/>
      <c r="AI158" s="63"/>
    </row>
    <row r="159" spans="2:35" x14ac:dyDescent="0.2">
      <c r="C159" s="53" t="s">
        <v>129</v>
      </c>
      <c r="D159" s="53" t="s">
        <v>129</v>
      </c>
      <c r="E159" s="65"/>
      <c r="F159" s="65"/>
      <c r="G159" s="65"/>
      <c r="H159" s="65"/>
      <c r="I159" s="65"/>
      <c r="J159" s="65"/>
      <c r="K159" s="65"/>
      <c r="L159" s="65"/>
      <c r="M159" s="66">
        <v>1.3</v>
      </c>
      <c r="N159" s="65">
        <v>1.468571428</v>
      </c>
      <c r="O159" s="65">
        <v>1.582588235</v>
      </c>
      <c r="P159" s="65">
        <v>2.6772560969999999</v>
      </c>
      <c r="Q159" s="65">
        <v>2.7030555550000002</v>
      </c>
      <c r="R159" s="53"/>
      <c r="S159" s="53"/>
      <c r="T159" s="53" t="s">
        <v>129</v>
      </c>
      <c r="U159" s="53" t="s">
        <v>129</v>
      </c>
      <c r="V159" s="63"/>
      <c r="W159" s="63"/>
      <c r="X159" s="63"/>
      <c r="Y159" s="63"/>
      <c r="Z159" s="63"/>
      <c r="AA159" s="63"/>
      <c r="AB159" s="63"/>
      <c r="AC159" s="63"/>
      <c r="AD159" s="63">
        <v>1.1000000000000001</v>
      </c>
      <c r="AE159" s="63">
        <v>1.866666666</v>
      </c>
      <c r="AF159" s="63">
        <v>1.4403333330000001</v>
      </c>
      <c r="AG159" s="63">
        <v>2.1046944440000002</v>
      </c>
      <c r="AH159" s="63">
        <v>2.7199431810000001</v>
      </c>
      <c r="AI159" s="63">
        <v>2.7030555550000002</v>
      </c>
    </row>
    <row r="160" spans="2:35" x14ac:dyDescent="0.2">
      <c r="C160" s="53"/>
      <c r="D160" s="53"/>
      <c r="E160" s="65"/>
      <c r="F160" s="65"/>
      <c r="G160" s="65"/>
      <c r="H160" s="65"/>
      <c r="I160" s="65"/>
      <c r="J160" s="65"/>
      <c r="K160" s="65"/>
      <c r="L160" s="65"/>
      <c r="M160" s="66"/>
      <c r="N160" s="65"/>
      <c r="O160" s="65"/>
      <c r="P160" s="65"/>
      <c r="Q160" s="65"/>
      <c r="R160" s="53"/>
      <c r="S160" s="53"/>
      <c r="T160" s="53"/>
      <c r="U160" s="5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3"/>
      <c r="AH160" s="63"/>
      <c r="AI160" s="63"/>
    </row>
    <row r="161" spans="2:35" x14ac:dyDescent="0.2">
      <c r="B161" t="s">
        <v>84</v>
      </c>
      <c r="C161" s="53" t="s">
        <v>84</v>
      </c>
      <c r="D161" s="53" t="s">
        <v>84</v>
      </c>
      <c r="E161" s="65">
        <v>2.7675000000000001</v>
      </c>
      <c r="F161" s="65">
        <v>2.3557142849999999</v>
      </c>
      <c r="G161" s="65">
        <v>2.69875</v>
      </c>
      <c r="H161" s="65">
        <v>2.625555555</v>
      </c>
      <c r="I161" s="65">
        <v>2.625555555</v>
      </c>
      <c r="J161" s="65">
        <v>2.4729999999999999</v>
      </c>
      <c r="K161" s="65">
        <v>2.4027272719999999</v>
      </c>
      <c r="L161" s="65">
        <v>3.0118421049999999</v>
      </c>
      <c r="M161" s="66">
        <v>2.2664705879999998</v>
      </c>
      <c r="N161" s="65">
        <v>1.3988048639999999</v>
      </c>
      <c r="O161" s="65">
        <v>1.6053924209999999</v>
      </c>
      <c r="P161" s="65">
        <v>2.0220346230000001</v>
      </c>
      <c r="Q161" s="65">
        <v>2.283232752</v>
      </c>
      <c r="R161" s="53"/>
      <c r="S161" s="53" t="s">
        <v>84</v>
      </c>
      <c r="T161" s="53" t="s">
        <v>84</v>
      </c>
      <c r="U161" s="53" t="s">
        <v>84</v>
      </c>
      <c r="V161" s="65">
        <v>2.3333333330000001</v>
      </c>
      <c r="W161" s="65">
        <v>2.415</v>
      </c>
      <c r="X161" s="65">
        <v>2.3557142849999999</v>
      </c>
      <c r="Y161" s="65">
        <v>2.625555555</v>
      </c>
      <c r="Z161" s="65">
        <v>2.625555555</v>
      </c>
      <c r="AA161" s="65">
        <v>2.625555555</v>
      </c>
      <c r="AB161" s="65">
        <v>2.4027272719999999</v>
      </c>
      <c r="AC161" s="65">
        <v>2.0337837830000001</v>
      </c>
      <c r="AD161" s="65">
        <v>2.659387755</v>
      </c>
      <c r="AE161" s="65">
        <v>1.3825735939999999</v>
      </c>
      <c r="AF161" s="65">
        <v>1.479204014</v>
      </c>
      <c r="AG161" s="65">
        <v>1.821511324</v>
      </c>
      <c r="AH161" s="65">
        <v>2.1930904600000001</v>
      </c>
      <c r="AI161" s="65">
        <v>2.298747455</v>
      </c>
    </row>
  </sheetData>
  <sheetProtection password="8BDB" sheet="1" objects="1" scenarios="1"/>
  <pageMargins left="0.7" right="0.7" top="0.75" bottom="0.75" header="0.3" footer="0.3"/>
  <pageSetup paperSize="14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6"/>
  <sheetViews>
    <sheetView topLeftCell="CK1" workbookViewId="0">
      <selection activeCell="CR40" sqref="CR40"/>
    </sheetView>
  </sheetViews>
  <sheetFormatPr defaultRowHeight="12.75" x14ac:dyDescent="0.2"/>
  <cols>
    <col min="1" max="1" width="7.5703125" style="70" bestFit="1" customWidth="1"/>
    <col min="2" max="9" width="12" style="70" bestFit="1" customWidth="1"/>
    <col min="10" max="10" width="11" style="70" bestFit="1" customWidth="1"/>
    <col min="11" max="12" width="12" style="70" bestFit="1" customWidth="1"/>
    <col min="13" max="13" width="8.140625" style="70" bestFit="1" customWidth="1"/>
    <col min="15" max="15" width="7.5703125" style="70" bestFit="1" customWidth="1"/>
    <col min="16" max="16" width="10.85546875" style="70" bestFit="1" customWidth="1"/>
    <col min="17" max="17" width="10.7109375" style="70" bestFit="1" customWidth="1"/>
    <col min="18" max="18" width="9.5703125" style="70" bestFit="1" customWidth="1"/>
    <col min="19" max="20" width="9.85546875" style="70" bestFit="1" customWidth="1"/>
    <col min="21" max="22" width="9.5703125" style="70" bestFit="1" customWidth="1"/>
    <col min="23" max="23" width="11.42578125" style="70" bestFit="1" customWidth="1"/>
    <col min="24" max="24" width="10.85546875" style="70" bestFit="1" customWidth="1"/>
    <col min="25" max="26" width="10.7109375" style="70" bestFit="1" customWidth="1"/>
    <col min="27" max="27" width="8.5703125" style="70" bestFit="1" customWidth="1"/>
    <col min="29" max="29" width="7.5703125" style="70" bestFit="1" customWidth="1"/>
    <col min="30" max="30" width="10.85546875" style="70" bestFit="1" customWidth="1"/>
    <col min="31" max="31" width="10.7109375" style="70" bestFit="1" customWidth="1"/>
    <col min="32" max="32" width="9.5703125" style="70" bestFit="1" customWidth="1"/>
    <col min="33" max="34" width="9.85546875" style="70" bestFit="1" customWidth="1"/>
    <col min="35" max="36" width="9.5703125" style="70" bestFit="1" customWidth="1"/>
    <col min="37" max="37" width="11.42578125" style="70" bestFit="1" customWidth="1"/>
    <col min="38" max="38" width="10.85546875" style="70" bestFit="1" customWidth="1"/>
    <col min="39" max="40" width="10.7109375" style="70" bestFit="1" customWidth="1"/>
    <col min="41" max="41" width="8.5703125" style="70" bestFit="1" customWidth="1"/>
    <col min="43" max="43" width="14.5703125" style="70" bestFit="1" customWidth="1"/>
    <col min="44" max="54" width="12" style="70" bestFit="1" customWidth="1"/>
    <col min="55" max="55" width="8.5703125" style="70" bestFit="1" customWidth="1"/>
    <col min="57" max="57" width="7.5703125" style="70" bestFit="1" customWidth="1"/>
    <col min="58" max="58" width="10.85546875" style="70" bestFit="1" customWidth="1"/>
    <col min="59" max="59" width="10.7109375" style="70" bestFit="1" customWidth="1"/>
    <col min="60" max="60" width="9.5703125" style="70" bestFit="1" customWidth="1"/>
    <col min="61" max="62" width="9.85546875" style="70" bestFit="1" customWidth="1"/>
    <col min="63" max="64" width="9.5703125" style="70" bestFit="1" customWidth="1"/>
    <col min="65" max="65" width="11.42578125" style="70" bestFit="1" customWidth="1"/>
    <col min="66" max="66" width="10.85546875" style="70" bestFit="1" customWidth="1"/>
    <col min="67" max="68" width="10.7109375" style="70" bestFit="1" customWidth="1"/>
    <col min="69" max="69" width="8.5703125" style="70" bestFit="1" customWidth="1"/>
    <col min="71" max="71" width="7.5703125" style="70" bestFit="1" customWidth="1"/>
    <col min="72" max="72" width="10.85546875" style="70" bestFit="1" customWidth="1"/>
    <col min="73" max="73" width="10.7109375" style="70" bestFit="1" customWidth="1"/>
    <col min="74" max="74" width="9.5703125" style="70" bestFit="1" customWidth="1"/>
    <col min="75" max="76" width="9.85546875" style="70" bestFit="1" customWidth="1"/>
    <col min="77" max="78" width="9.5703125" style="70" bestFit="1" customWidth="1"/>
    <col min="79" max="79" width="11.42578125" style="70" bestFit="1" customWidth="1"/>
    <col min="80" max="80" width="10.85546875" style="70" bestFit="1" customWidth="1"/>
    <col min="81" max="82" width="10.7109375" style="70" bestFit="1" customWidth="1"/>
    <col min="83" max="83" width="8.5703125" style="70" bestFit="1" customWidth="1"/>
    <col min="85" max="85" width="7.5703125" style="70" bestFit="1" customWidth="1"/>
    <col min="86" max="86" width="10.85546875" style="70" bestFit="1" customWidth="1"/>
    <col min="87" max="87" width="10.7109375" style="70" bestFit="1" customWidth="1"/>
    <col min="88" max="88" width="9.5703125" style="70" bestFit="1" customWidth="1"/>
    <col min="89" max="90" width="9.85546875" style="70" bestFit="1" customWidth="1"/>
    <col min="91" max="92" width="9.5703125" style="70" bestFit="1" customWidth="1"/>
    <col min="93" max="93" width="11.42578125" style="70" bestFit="1" customWidth="1"/>
    <col min="94" max="94" width="10.85546875" style="70" bestFit="1" customWidth="1"/>
    <col min="95" max="96" width="10.7109375" style="70" bestFit="1" customWidth="1"/>
    <col min="97" max="97" width="8.5703125" style="70" bestFit="1" customWidth="1"/>
    <col min="99" max="99" width="7.5703125" style="70" bestFit="1" customWidth="1"/>
    <col min="100" max="100" width="10.85546875" style="70" bestFit="1" customWidth="1"/>
    <col min="101" max="101" width="10.7109375" style="70" bestFit="1" customWidth="1"/>
    <col min="102" max="102" width="9.5703125" style="70" bestFit="1" customWidth="1"/>
    <col min="103" max="104" width="9.85546875" style="70" bestFit="1" customWidth="1"/>
    <col min="105" max="106" width="9.5703125" style="70" bestFit="1" customWidth="1"/>
    <col min="107" max="107" width="11.42578125" style="70" bestFit="1" customWidth="1"/>
    <col min="108" max="108" width="10.85546875" style="70" bestFit="1" customWidth="1"/>
    <col min="109" max="110" width="10.7109375" style="70" bestFit="1" customWidth="1"/>
    <col min="111" max="111" width="8.5703125" style="70" bestFit="1" customWidth="1"/>
  </cols>
  <sheetData>
    <row r="1" spans="1:111" x14ac:dyDescent="0.2">
      <c r="B1" s="46"/>
    </row>
    <row r="2" spans="1:111" x14ac:dyDescent="0.2">
      <c r="B2" s="46"/>
      <c r="CH2" s="46"/>
    </row>
    <row r="3" spans="1:111" x14ac:dyDescent="0.2">
      <c r="AQ3" s="47" t="s">
        <v>162</v>
      </c>
      <c r="AR3" s="70">
        <f>'Summary for Energy MD Modelling'!AF5</f>
        <v>0.1446167228208419</v>
      </c>
      <c r="AS3" s="70">
        <f>AR3</f>
        <v>0.1446167228208419</v>
      </c>
      <c r="AT3" s="70">
        <f t="shared" ref="AT3:BB3" si="0">AS3</f>
        <v>0.1446167228208419</v>
      </c>
      <c r="AU3" s="70">
        <f t="shared" si="0"/>
        <v>0.1446167228208419</v>
      </c>
      <c r="AV3" s="70">
        <f t="shared" si="0"/>
        <v>0.1446167228208419</v>
      </c>
      <c r="AW3" s="70">
        <f t="shared" si="0"/>
        <v>0.1446167228208419</v>
      </c>
      <c r="AX3" s="70">
        <f t="shared" si="0"/>
        <v>0.1446167228208419</v>
      </c>
      <c r="AY3" s="70">
        <f t="shared" si="0"/>
        <v>0.1446167228208419</v>
      </c>
      <c r="AZ3" s="70">
        <f t="shared" si="0"/>
        <v>0.1446167228208419</v>
      </c>
      <c r="BA3" s="70">
        <f t="shared" si="0"/>
        <v>0.1446167228208419</v>
      </c>
      <c r="BB3" s="70">
        <f t="shared" si="0"/>
        <v>0.1446167228208419</v>
      </c>
      <c r="BF3" s="70">
        <f>'Summary for Energy MD Modelling'!AC5</f>
        <v>0.7</v>
      </c>
      <c r="BG3" s="70">
        <f>BF3</f>
        <v>0.7</v>
      </c>
      <c r="BH3" s="70">
        <f t="shared" ref="BH3:BP3" si="1">BG3</f>
        <v>0.7</v>
      </c>
      <c r="BI3" s="70">
        <f t="shared" si="1"/>
        <v>0.7</v>
      </c>
      <c r="BJ3" s="70">
        <f t="shared" si="1"/>
        <v>0.7</v>
      </c>
      <c r="BK3" s="70">
        <f t="shared" si="1"/>
        <v>0.7</v>
      </c>
      <c r="BL3" s="70">
        <f t="shared" si="1"/>
        <v>0.7</v>
      </c>
      <c r="BM3" s="70">
        <f t="shared" si="1"/>
        <v>0.7</v>
      </c>
      <c r="BN3" s="70">
        <f t="shared" si="1"/>
        <v>0.7</v>
      </c>
      <c r="BO3" s="70">
        <f t="shared" si="1"/>
        <v>0.7</v>
      </c>
      <c r="BP3" s="70">
        <f t="shared" si="1"/>
        <v>0.7</v>
      </c>
      <c r="BT3" s="70">
        <f>'Summary for Energy MD Modelling'!AD5</f>
        <v>0.30000000000000004</v>
      </c>
      <c r="BU3" s="70">
        <f>BT3</f>
        <v>0.30000000000000004</v>
      </c>
      <c r="BV3" s="70">
        <f t="shared" ref="BV3:CD3" si="2">BU3</f>
        <v>0.30000000000000004</v>
      </c>
      <c r="BW3" s="70">
        <f t="shared" si="2"/>
        <v>0.30000000000000004</v>
      </c>
      <c r="BX3" s="70">
        <f t="shared" si="2"/>
        <v>0.30000000000000004</v>
      </c>
      <c r="BY3" s="70">
        <f t="shared" si="2"/>
        <v>0.30000000000000004</v>
      </c>
      <c r="BZ3" s="70">
        <f t="shared" si="2"/>
        <v>0.30000000000000004</v>
      </c>
      <c r="CA3" s="70">
        <f t="shared" si="2"/>
        <v>0.30000000000000004</v>
      </c>
      <c r="CB3" s="70">
        <f t="shared" si="2"/>
        <v>0.30000000000000004</v>
      </c>
      <c r="CC3" s="70">
        <f t="shared" si="2"/>
        <v>0.30000000000000004</v>
      </c>
      <c r="CD3" s="70">
        <f t="shared" si="2"/>
        <v>0.30000000000000004</v>
      </c>
      <c r="CH3" s="70">
        <v>0.8</v>
      </c>
      <c r="CI3" s="70">
        <f>CH3</f>
        <v>0.8</v>
      </c>
      <c r="CJ3" s="70">
        <f t="shared" ref="CJ3:CR3" si="3">CI3</f>
        <v>0.8</v>
      </c>
      <c r="CK3" s="70">
        <f t="shared" si="3"/>
        <v>0.8</v>
      </c>
      <c r="CL3" s="70">
        <f t="shared" si="3"/>
        <v>0.8</v>
      </c>
      <c r="CM3" s="70">
        <f t="shared" si="3"/>
        <v>0.8</v>
      </c>
      <c r="CN3" s="70">
        <f t="shared" si="3"/>
        <v>0.8</v>
      </c>
      <c r="CO3" s="70">
        <f t="shared" si="3"/>
        <v>0.8</v>
      </c>
      <c r="CP3" s="70">
        <f t="shared" si="3"/>
        <v>0.8</v>
      </c>
      <c r="CQ3" s="70">
        <f t="shared" si="3"/>
        <v>0.8</v>
      </c>
      <c r="CR3" s="70">
        <f t="shared" si="3"/>
        <v>0.8</v>
      </c>
      <c r="CV3" s="61" t="e">
        <f>'Summary for Energy MD Modelling'!#REF!</f>
        <v>#REF!</v>
      </c>
      <c r="CW3" s="61" t="e">
        <f>CV3</f>
        <v>#REF!</v>
      </c>
      <c r="CX3" s="61" t="e">
        <f t="shared" ref="CX3:DF3" si="4">CW3</f>
        <v>#REF!</v>
      </c>
      <c r="CY3" s="61" t="e">
        <f t="shared" si="4"/>
        <v>#REF!</v>
      </c>
      <c r="CZ3" s="61" t="e">
        <f t="shared" si="4"/>
        <v>#REF!</v>
      </c>
      <c r="DA3" s="61" t="e">
        <f t="shared" si="4"/>
        <v>#REF!</v>
      </c>
      <c r="DB3" s="61" t="e">
        <f t="shared" si="4"/>
        <v>#REF!</v>
      </c>
      <c r="DC3" s="61" t="e">
        <f t="shared" si="4"/>
        <v>#REF!</v>
      </c>
      <c r="DD3" s="61" t="e">
        <f t="shared" si="4"/>
        <v>#REF!</v>
      </c>
      <c r="DE3" s="61" t="e">
        <f t="shared" si="4"/>
        <v>#REF!</v>
      </c>
      <c r="DF3" s="61" t="e">
        <f t="shared" si="4"/>
        <v>#REF!</v>
      </c>
    </row>
    <row r="4" spans="1:111" ht="15" x14ac:dyDescent="0.2">
      <c r="A4" s="75" t="s">
        <v>157</v>
      </c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7"/>
      <c r="O4" s="75" t="s">
        <v>158</v>
      </c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7"/>
      <c r="AC4" s="75" t="s">
        <v>160</v>
      </c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7"/>
      <c r="AQ4" s="75" t="s">
        <v>161</v>
      </c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9"/>
      <c r="BE4" s="75" t="s">
        <v>164</v>
      </c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7"/>
      <c r="BS4" s="75" t="s">
        <v>165</v>
      </c>
      <c r="BT4" s="76"/>
      <c r="BU4" s="76"/>
      <c r="BV4" s="76"/>
      <c r="BW4" s="76"/>
      <c r="BX4" s="76"/>
      <c r="BY4" s="76"/>
      <c r="BZ4" s="76"/>
      <c r="CA4" s="76"/>
      <c r="CB4" s="76"/>
      <c r="CC4" s="76"/>
      <c r="CD4" s="76"/>
      <c r="CE4" s="77"/>
      <c r="CG4" s="75" t="s">
        <v>166</v>
      </c>
      <c r="CH4" s="76"/>
      <c r="CI4" s="76"/>
      <c r="CJ4" s="76"/>
      <c r="CK4" s="76"/>
      <c r="CL4" s="76"/>
      <c r="CM4" s="76"/>
      <c r="CN4" s="76"/>
      <c r="CO4" s="76"/>
      <c r="CP4" s="76"/>
      <c r="CQ4" s="76"/>
      <c r="CR4" s="76"/>
      <c r="CS4" s="77"/>
      <c r="CU4" s="75" t="s">
        <v>167</v>
      </c>
      <c r="CV4" s="76"/>
      <c r="CW4" s="76"/>
      <c r="CX4" s="76"/>
      <c r="CY4" s="76"/>
      <c r="CZ4" s="76"/>
      <c r="DA4" s="76"/>
      <c r="DB4" s="76"/>
      <c r="DC4" s="76"/>
      <c r="DD4" s="76"/>
      <c r="DE4" s="76"/>
      <c r="DF4" s="76"/>
      <c r="DG4" s="77"/>
    </row>
    <row r="5" spans="1:111" x14ac:dyDescent="0.2">
      <c r="A5" s="73" t="s">
        <v>140</v>
      </c>
      <c r="B5" s="73" t="s">
        <v>159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3" t="s">
        <v>84</v>
      </c>
      <c r="O5" s="80" t="s">
        <v>140</v>
      </c>
      <c r="P5" s="73" t="s">
        <v>159</v>
      </c>
      <c r="Q5" s="74"/>
      <c r="R5" s="74"/>
      <c r="S5" s="74"/>
      <c r="T5" s="74"/>
      <c r="U5" s="74"/>
      <c r="V5" s="74"/>
      <c r="W5" s="74"/>
      <c r="X5" s="74"/>
      <c r="Y5" s="74"/>
      <c r="Z5" s="74"/>
      <c r="AA5" s="80" t="s">
        <v>84</v>
      </c>
      <c r="AC5" s="80" t="s">
        <v>140</v>
      </c>
      <c r="AD5" s="82" t="s">
        <v>159</v>
      </c>
      <c r="AE5" s="86"/>
      <c r="AF5" s="86"/>
      <c r="AG5" s="86"/>
      <c r="AH5" s="86"/>
      <c r="AI5" s="86"/>
      <c r="AJ5" s="86"/>
      <c r="AK5" s="86"/>
      <c r="AL5" s="86"/>
      <c r="AM5" s="86"/>
      <c r="AN5" s="87"/>
      <c r="AO5" s="80" t="s">
        <v>84</v>
      </c>
      <c r="AQ5" s="80" t="s">
        <v>140</v>
      </c>
      <c r="AR5" s="82" t="s">
        <v>159</v>
      </c>
      <c r="AS5" s="83"/>
      <c r="AT5" s="83"/>
      <c r="AU5" s="83"/>
      <c r="AV5" s="83"/>
      <c r="AW5" s="83"/>
      <c r="AX5" s="83"/>
      <c r="AY5" s="83"/>
      <c r="AZ5" s="83"/>
      <c r="BA5" s="83"/>
      <c r="BB5" s="84"/>
      <c r="BC5" s="80" t="s">
        <v>84</v>
      </c>
      <c r="BE5" s="80" t="s">
        <v>140</v>
      </c>
      <c r="BF5" s="82" t="s">
        <v>159</v>
      </c>
      <c r="BG5" s="89"/>
      <c r="BH5" s="89"/>
      <c r="BI5" s="89"/>
      <c r="BJ5" s="89"/>
      <c r="BK5" s="89"/>
      <c r="BL5" s="89"/>
      <c r="BM5" s="89"/>
      <c r="BN5" s="89"/>
      <c r="BO5" s="89"/>
      <c r="BP5" s="90"/>
      <c r="BQ5" s="80" t="s">
        <v>84</v>
      </c>
      <c r="BS5" s="92" t="s">
        <v>140</v>
      </c>
      <c r="BT5" s="82" t="s">
        <v>159</v>
      </c>
      <c r="BU5" s="89"/>
      <c r="BV5" s="89"/>
      <c r="BW5" s="89"/>
      <c r="BX5" s="89"/>
      <c r="BY5" s="89"/>
      <c r="BZ5" s="89"/>
      <c r="CA5" s="89"/>
      <c r="CB5" s="89"/>
      <c r="CC5" s="89"/>
      <c r="CD5" s="90"/>
      <c r="CE5" s="80" t="s">
        <v>84</v>
      </c>
      <c r="CG5" s="80" t="s">
        <v>140</v>
      </c>
      <c r="CH5" s="82" t="s">
        <v>159</v>
      </c>
      <c r="CI5" s="89"/>
      <c r="CJ5" s="89"/>
      <c r="CK5" s="89"/>
      <c r="CL5" s="89"/>
      <c r="CM5" s="89"/>
      <c r="CN5" s="89"/>
      <c r="CO5" s="89"/>
      <c r="CP5" s="89"/>
      <c r="CQ5" s="89"/>
      <c r="CR5" s="90"/>
      <c r="CS5" s="80" t="s">
        <v>84</v>
      </c>
      <c r="CU5" s="80" t="s">
        <v>140</v>
      </c>
      <c r="CV5" s="82" t="s">
        <v>159</v>
      </c>
      <c r="CW5" s="89"/>
      <c r="CX5" s="89"/>
      <c r="CY5" s="89"/>
      <c r="CZ5" s="89"/>
      <c r="DA5" s="89"/>
      <c r="DB5" s="89"/>
      <c r="DC5" s="89"/>
      <c r="DD5" s="89"/>
      <c r="DE5" s="89"/>
      <c r="DF5" s="90"/>
      <c r="DG5" s="80" t="s">
        <v>84</v>
      </c>
    </row>
    <row r="6" spans="1:111" s="13" customFormat="1" x14ac:dyDescent="0.2">
      <c r="A6" s="74"/>
      <c r="B6" s="67" t="s">
        <v>146</v>
      </c>
      <c r="C6" s="67" t="s">
        <v>147</v>
      </c>
      <c r="D6" s="67" t="s">
        <v>148</v>
      </c>
      <c r="E6" s="67" t="s">
        <v>149</v>
      </c>
      <c r="F6" s="67" t="s">
        <v>150</v>
      </c>
      <c r="G6" s="67" t="s">
        <v>151</v>
      </c>
      <c r="H6" s="67" t="s">
        <v>152</v>
      </c>
      <c r="I6" s="67" t="s">
        <v>153</v>
      </c>
      <c r="J6" s="67" t="s">
        <v>154</v>
      </c>
      <c r="K6" s="67" t="s">
        <v>155</v>
      </c>
      <c r="L6" s="67" t="s">
        <v>156</v>
      </c>
      <c r="M6" s="74"/>
      <c r="O6" s="85"/>
      <c r="P6" s="67" t="s">
        <v>146</v>
      </c>
      <c r="Q6" s="67" t="s">
        <v>147</v>
      </c>
      <c r="R6" s="67" t="s">
        <v>148</v>
      </c>
      <c r="S6" s="67" t="s">
        <v>149</v>
      </c>
      <c r="T6" s="67" t="s">
        <v>150</v>
      </c>
      <c r="U6" s="67" t="s">
        <v>151</v>
      </c>
      <c r="V6" s="67" t="s">
        <v>152</v>
      </c>
      <c r="W6" s="67" t="s">
        <v>153</v>
      </c>
      <c r="X6" s="67" t="s">
        <v>154</v>
      </c>
      <c r="Y6" s="67" t="s">
        <v>155</v>
      </c>
      <c r="Z6" s="67" t="s">
        <v>156</v>
      </c>
      <c r="AA6" s="85"/>
      <c r="AC6" s="85"/>
      <c r="AD6" s="67" t="s">
        <v>146</v>
      </c>
      <c r="AE6" s="67" t="s">
        <v>147</v>
      </c>
      <c r="AF6" s="67" t="s">
        <v>148</v>
      </c>
      <c r="AG6" s="67" t="s">
        <v>149</v>
      </c>
      <c r="AH6" s="67" t="s">
        <v>150</v>
      </c>
      <c r="AI6" s="67" t="s">
        <v>151</v>
      </c>
      <c r="AJ6" s="67" t="s">
        <v>152</v>
      </c>
      <c r="AK6" s="67" t="s">
        <v>153</v>
      </c>
      <c r="AL6" s="67" t="s">
        <v>154</v>
      </c>
      <c r="AM6" s="67" t="s">
        <v>155</v>
      </c>
      <c r="AN6" s="67" t="s">
        <v>156</v>
      </c>
      <c r="AO6" s="85"/>
      <c r="AQ6" s="81"/>
      <c r="AR6" s="67" t="s">
        <v>146</v>
      </c>
      <c r="AS6" s="67" t="s">
        <v>147</v>
      </c>
      <c r="AT6" s="67" t="s">
        <v>148</v>
      </c>
      <c r="AU6" s="67" t="s">
        <v>149</v>
      </c>
      <c r="AV6" s="67" t="s">
        <v>150</v>
      </c>
      <c r="AW6" s="67" t="s">
        <v>151</v>
      </c>
      <c r="AX6" s="67" t="s">
        <v>152</v>
      </c>
      <c r="AY6" s="67" t="s">
        <v>153</v>
      </c>
      <c r="AZ6" s="67" t="s">
        <v>154</v>
      </c>
      <c r="BA6" s="67" t="s">
        <v>155</v>
      </c>
      <c r="BB6" s="67" t="s">
        <v>156</v>
      </c>
      <c r="BC6" s="85"/>
      <c r="BE6" s="88"/>
      <c r="BF6" s="67" t="s">
        <v>146</v>
      </c>
      <c r="BG6" s="67" t="s">
        <v>147</v>
      </c>
      <c r="BH6" s="67" t="s">
        <v>148</v>
      </c>
      <c r="BI6" s="67" t="s">
        <v>149</v>
      </c>
      <c r="BJ6" s="67" t="s">
        <v>150</v>
      </c>
      <c r="BK6" s="67" t="s">
        <v>151</v>
      </c>
      <c r="BL6" s="67" t="s">
        <v>152</v>
      </c>
      <c r="BM6" s="67" t="s">
        <v>153</v>
      </c>
      <c r="BN6" s="67" t="s">
        <v>154</v>
      </c>
      <c r="BO6" s="67" t="s">
        <v>155</v>
      </c>
      <c r="BP6" s="67" t="s">
        <v>156</v>
      </c>
      <c r="BQ6" s="91"/>
      <c r="BS6" s="93"/>
      <c r="BT6" s="67" t="s">
        <v>146</v>
      </c>
      <c r="BU6" s="67" t="s">
        <v>147</v>
      </c>
      <c r="BV6" s="67" t="s">
        <v>148</v>
      </c>
      <c r="BW6" s="67" t="s">
        <v>149</v>
      </c>
      <c r="BX6" s="67" t="s">
        <v>150</v>
      </c>
      <c r="BY6" s="67" t="s">
        <v>151</v>
      </c>
      <c r="BZ6" s="67" t="s">
        <v>152</v>
      </c>
      <c r="CA6" s="67" t="s">
        <v>153</v>
      </c>
      <c r="CB6" s="67" t="s">
        <v>154</v>
      </c>
      <c r="CC6" s="67" t="s">
        <v>155</v>
      </c>
      <c r="CD6" s="67" t="s">
        <v>156</v>
      </c>
      <c r="CE6" s="93"/>
      <c r="CG6" s="88"/>
      <c r="CH6" s="67" t="s">
        <v>146</v>
      </c>
      <c r="CI6" s="67" t="s">
        <v>147</v>
      </c>
      <c r="CJ6" s="67" t="s">
        <v>148</v>
      </c>
      <c r="CK6" s="67" t="s">
        <v>149</v>
      </c>
      <c r="CL6" s="67" t="s">
        <v>150</v>
      </c>
      <c r="CM6" s="67" t="s">
        <v>151</v>
      </c>
      <c r="CN6" s="67" t="s">
        <v>152</v>
      </c>
      <c r="CO6" s="67" t="s">
        <v>153</v>
      </c>
      <c r="CP6" s="67" t="s">
        <v>154</v>
      </c>
      <c r="CQ6" s="67" t="s">
        <v>155</v>
      </c>
      <c r="CR6" s="67" t="s">
        <v>156</v>
      </c>
      <c r="CS6" s="91"/>
      <c r="CU6" s="88"/>
      <c r="CV6" s="67" t="s">
        <v>146</v>
      </c>
      <c r="CW6" s="67" t="s">
        <v>147</v>
      </c>
      <c r="CX6" s="67" t="s">
        <v>148</v>
      </c>
      <c r="CY6" s="67" t="s">
        <v>149</v>
      </c>
      <c r="CZ6" s="67" t="s">
        <v>150</v>
      </c>
      <c r="DA6" s="67" t="s">
        <v>151</v>
      </c>
      <c r="DB6" s="67" t="s">
        <v>152</v>
      </c>
      <c r="DC6" s="67" t="s">
        <v>153</v>
      </c>
      <c r="DD6" s="67" t="s">
        <v>154</v>
      </c>
      <c r="DE6" s="67" t="s">
        <v>155</v>
      </c>
      <c r="DF6" s="67" t="s">
        <v>156</v>
      </c>
      <c r="DG6" s="91"/>
    </row>
    <row r="7" spans="1:111" x14ac:dyDescent="0.2">
      <c r="A7" s="68" t="s">
        <v>77</v>
      </c>
      <c r="B7" s="51">
        <v>9</v>
      </c>
      <c r="C7" s="51">
        <v>4</v>
      </c>
      <c r="D7" s="51">
        <v>7</v>
      </c>
      <c r="E7" s="51"/>
      <c r="F7" s="51">
        <v>9</v>
      </c>
      <c r="G7" s="51">
        <v>3</v>
      </c>
      <c r="H7" s="51">
        <v>1</v>
      </c>
      <c r="I7" s="51">
        <v>4</v>
      </c>
      <c r="J7" s="51">
        <v>5</v>
      </c>
      <c r="K7" s="51">
        <v>10</v>
      </c>
      <c r="L7" s="51">
        <v>20</v>
      </c>
      <c r="M7" s="51">
        <v>72</v>
      </c>
      <c r="O7" s="68" t="s">
        <v>77</v>
      </c>
      <c r="P7" s="56">
        <v>15.7</v>
      </c>
      <c r="Q7" s="56">
        <v>9.6999999999999993</v>
      </c>
      <c r="R7" s="56">
        <v>10.5</v>
      </c>
      <c r="S7" s="56"/>
      <c r="T7" s="56">
        <v>15.32</v>
      </c>
      <c r="U7" s="56">
        <v>42.2</v>
      </c>
      <c r="V7" s="56">
        <v>0.99</v>
      </c>
      <c r="W7" s="56">
        <v>8.3000000000000007</v>
      </c>
      <c r="X7" s="56">
        <v>10.36</v>
      </c>
      <c r="Y7" s="56">
        <v>10.9</v>
      </c>
      <c r="Z7" s="56">
        <v>35.020000000000003</v>
      </c>
      <c r="AA7" s="56">
        <v>158.99</v>
      </c>
      <c r="AC7" s="68" t="s">
        <v>77</v>
      </c>
      <c r="AD7" s="49">
        <v>1.744444444</v>
      </c>
      <c r="AE7" s="49">
        <v>2.4249999999999998</v>
      </c>
      <c r="AF7" s="49">
        <v>1.5</v>
      </c>
      <c r="AG7" s="49"/>
      <c r="AH7" s="49">
        <v>1.7022222220000001</v>
      </c>
      <c r="AI7" s="49">
        <v>14.066666666</v>
      </c>
      <c r="AJ7" s="49">
        <v>0.99</v>
      </c>
      <c r="AK7" s="49">
        <v>2.0750000000000002</v>
      </c>
      <c r="AL7" s="49">
        <v>2.0720000000000001</v>
      </c>
      <c r="AM7" s="49">
        <v>1.0900000000000001</v>
      </c>
      <c r="AN7" s="49">
        <v>1.7509999999999999</v>
      </c>
      <c r="AO7" s="49">
        <v>2.2081944440000001</v>
      </c>
      <c r="AQ7" s="68" t="s">
        <v>77</v>
      </c>
      <c r="AR7" s="49"/>
      <c r="AS7" s="49"/>
      <c r="AT7" s="49"/>
      <c r="AU7" s="49"/>
      <c r="AV7" s="49"/>
      <c r="AW7" s="49"/>
      <c r="AX7" s="49"/>
      <c r="AY7" s="49"/>
      <c r="AZ7" s="49"/>
      <c r="BA7" s="49"/>
      <c r="BB7" s="49"/>
      <c r="BC7" s="49"/>
      <c r="BE7" s="68" t="s">
        <v>77</v>
      </c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S7" s="52" t="s">
        <v>77</v>
      </c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G7" s="68" t="s">
        <v>77</v>
      </c>
      <c r="CH7" s="49"/>
      <c r="CI7" s="49"/>
      <c r="CJ7" s="49"/>
      <c r="CK7" s="49"/>
      <c r="CL7" s="49"/>
      <c r="CM7" s="49"/>
      <c r="CN7" s="49"/>
      <c r="CO7" s="49"/>
      <c r="CP7" s="49"/>
      <c r="CQ7" s="49"/>
      <c r="CR7" s="49"/>
      <c r="CS7" s="49"/>
      <c r="CU7" s="68" t="s">
        <v>77</v>
      </c>
      <c r="CV7" s="49"/>
      <c r="CW7" s="49"/>
      <c r="CX7" s="49"/>
      <c r="CY7" s="49"/>
      <c r="CZ7" s="49"/>
      <c r="DA7" s="49"/>
      <c r="DB7" s="49"/>
      <c r="DC7" s="49"/>
      <c r="DD7" s="49"/>
      <c r="DE7" s="49"/>
      <c r="DF7" s="49"/>
      <c r="DG7" s="49"/>
    </row>
    <row r="8" spans="1:111" x14ac:dyDescent="0.2">
      <c r="A8" s="68" t="s">
        <v>76</v>
      </c>
      <c r="B8" s="51">
        <v>586</v>
      </c>
      <c r="C8" s="51">
        <v>502</v>
      </c>
      <c r="D8" s="51">
        <v>478</v>
      </c>
      <c r="E8" s="51">
        <v>80</v>
      </c>
      <c r="F8" s="51">
        <v>261</v>
      </c>
      <c r="G8" s="51">
        <v>136</v>
      </c>
      <c r="H8" s="51">
        <v>189</v>
      </c>
      <c r="I8" s="51">
        <v>331</v>
      </c>
      <c r="J8" s="51">
        <v>641</v>
      </c>
      <c r="K8" s="51">
        <v>262</v>
      </c>
      <c r="L8" s="51">
        <v>833</v>
      </c>
      <c r="M8" s="51">
        <v>4299</v>
      </c>
      <c r="O8" s="68" t="s">
        <v>76</v>
      </c>
      <c r="P8" s="56">
        <v>818.74</v>
      </c>
      <c r="Q8" s="56">
        <v>649.16999999999996</v>
      </c>
      <c r="R8" s="56">
        <v>698.11</v>
      </c>
      <c r="S8" s="56">
        <v>102.91</v>
      </c>
      <c r="T8" s="56">
        <v>383.15</v>
      </c>
      <c r="U8" s="56">
        <v>235.14</v>
      </c>
      <c r="V8" s="56">
        <v>256.55</v>
      </c>
      <c r="W8" s="56">
        <v>444.61</v>
      </c>
      <c r="X8" s="56">
        <v>854.22</v>
      </c>
      <c r="Y8" s="56">
        <v>378.89</v>
      </c>
      <c r="Z8" s="56">
        <v>1190.79</v>
      </c>
      <c r="AA8" s="56">
        <v>6012.28</v>
      </c>
      <c r="AC8" s="68" t="s">
        <v>76</v>
      </c>
      <c r="AD8" s="49">
        <v>1.397167235</v>
      </c>
      <c r="AE8" s="49">
        <v>1.2931673299999999</v>
      </c>
      <c r="AF8" s="49">
        <v>1.4604811710000001</v>
      </c>
      <c r="AG8" s="49">
        <v>1.286375</v>
      </c>
      <c r="AH8" s="49">
        <v>1.468007662</v>
      </c>
      <c r="AI8" s="49">
        <v>1.7289705879999999</v>
      </c>
      <c r="AJ8" s="49">
        <v>1.357407407</v>
      </c>
      <c r="AK8" s="49">
        <v>1.343232628</v>
      </c>
      <c r="AL8" s="49">
        <v>1.332636505</v>
      </c>
      <c r="AM8" s="49">
        <v>1.446145038</v>
      </c>
      <c r="AN8" s="49">
        <v>1.4295198069999999</v>
      </c>
      <c r="AO8" s="49">
        <v>1.3985298900000001</v>
      </c>
      <c r="AQ8" s="68" t="s">
        <v>76</v>
      </c>
      <c r="AR8" s="54">
        <f t="shared" ref="AR8:AR23" si="5">AVERAGE(P7:P8*8760*AR$3/1000000)</f>
        <v>1.0372146218268643</v>
      </c>
      <c r="AS8" s="54">
        <f t="shared" ref="AS8:AS23" si="6">AVERAGE(Q7:Q8*8760*AS$3/1000000)</f>
        <v>0.82239614047358789</v>
      </c>
      <c r="AT8" s="54">
        <f t="shared" ref="AT8:AT23" si="7">AVERAGE(R7:R8*8760*AT$3/1000000)</f>
        <v>0.88439541202769156</v>
      </c>
      <c r="AU8" s="54">
        <f t="shared" ref="AU8:AU23" si="8">AVERAGE(S7:S8*8760*AU$3/1000000)</f>
        <v>0.13037076084251725</v>
      </c>
      <c r="AV8" s="54">
        <f t="shared" ref="AV8:AV23" si="9">AVERAGE(T7:T8*8760*AV$3/1000000)</f>
        <v>0.48539070077553681</v>
      </c>
      <c r="AW8" s="54">
        <f t="shared" ref="AW8:AW23" si="10">AVERAGE(U7:U8*8760*AW$3/1000000)</f>
        <v>0.29788534354785257</v>
      </c>
      <c r="AX8" s="54">
        <f t="shared" ref="AX8:AX23" si="11">AVERAGE(V7:V8*8760*AX$3/1000000)</f>
        <v>0.32500844129965806</v>
      </c>
      <c r="AY8" s="54">
        <f t="shared" ref="AY8:AY23" si="12">AVERAGE(W7:W8*8760*AY$3/1000000)</f>
        <v>0.56325084032836081</v>
      </c>
      <c r="AZ8" s="54">
        <f t="shared" ref="AZ8:AZ23" si="13">AVERAGE(X7:X8*8760*AZ$3/1000000)</f>
        <v>1.0821621934398515</v>
      </c>
      <c r="BA8" s="54">
        <f t="shared" ref="BA8:BA23" si="14">AVERAGE(Y7:Y8*8760*BA$3/1000000)</f>
        <v>0.47999395175999776</v>
      </c>
      <c r="BB8" s="54">
        <f t="shared" ref="BB8:BB23" si="15">AVERAGE(Z7:Z8*8760*BB$3/1000000)</f>
        <v>1.5085433709421938</v>
      </c>
      <c r="BC8" s="54">
        <f>SUM(AR8:BB8)</f>
        <v>7.6166117772641115</v>
      </c>
      <c r="BE8" s="68" t="s">
        <v>76</v>
      </c>
      <c r="BF8" s="54">
        <f>BF$3*AR31</f>
        <v>0.36536065965631709</v>
      </c>
      <c r="BG8" s="54">
        <f t="shared" ref="BG8:BP23" si="16">BG$3*AS31</f>
        <v>0.2896904749115608</v>
      </c>
      <c r="BH8" s="54">
        <f t="shared" si="16"/>
        <v>0.31152982645610511</v>
      </c>
      <c r="BI8" s="54">
        <f t="shared" si="16"/>
        <v>4.5923327900470948E-2</v>
      </c>
      <c r="BJ8" s="54">
        <f t="shared" si="16"/>
        <v>0.17097972097041536</v>
      </c>
      <c r="BK8" s="54">
        <f t="shared" si="16"/>
        <v>0.1049306318386623</v>
      </c>
      <c r="BL8" s="54">
        <f t="shared" si="16"/>
        <v>0.11448479033005368</v>
      </c>
      <c r="BM8" s="54">
        <f t="shared" si="16"/>
        <v>0.19840609093215811</v>
      </c>
      <c r="BN8" s="54">
        <f t="shared" si="16"/>
        <v>0.3811935201548956</v>
      </c>
      <c r="BO8" s="54">
        <f t="shared" si="16"/>
        <v>0.16907870671664016</v>
      </c>
      <c r="BP8" s="54">
        <f t="shared" si="16"/>
        <v>0.53138703362745898</v>
      </c>
      <c r="BQ8" s="54">
        <f>SUM(BF8:BP8)</f>
        <v>2.6829647834947381</v>
      </c>
      <c r="BS8" s="52" t="s">
        <v>76</v>
      </c>
      <c r="BT8" s="60">
        <f>AR31-BF8</f>
        <v>0.15658313985270739</v>
      </c>
      <c r="BU8" s="60">
        <f t="shared" ref="BU8:CD23" si="17">AS31-BG8</f>
        <v>0.12415306067638326</v>
      </c>
      <c r="BV8" s="60">
        <f t="shared" si="17"/>
        <v>0.1335127827669022</v>
      </c>
      <c r="BW8" s="60">
        <f t="shared" si="17"/>
        <v>1.9681426243058978E-2</v>
      </c>
      <c r="BX8" s="60">
        <f t="shared" si="17"/>
        <v>7.3277023273035174E-2</v>
      </c>
      <c r="BY8" s="60">
        <f t="shared" si="17"/>
        <v>4.4970270787998146E-2</v>
      </c>
      <c r="BZ8" s="60">
        <f t="shared" si="17"/>
        <v>4.906491014145159E-2</v>
      </c>
      <c r="CA8" s="60">
        <f t="shared" si="17"/>
        <v>8.5031181828067792E-2</v>
      </c>
      <c r="CB8" s="60">
        <f t="shared" si="17"/>
        <v>0.16336865149495527</v>
      </c>
      <c r="CC8" s="60">
        <f t="shared" si="17"/>
        <v>7.2462302878560064E-2</v>
      </c>
      <c r="CD8" s="60">
        <f t="shared" si="17"/>
        <v>0.22773730012605398</v>
      </c>
      <c r="CE8" s="60">
        <f>SUM(BT8:CD8)</f>
        <v>1.1498420500691737</v>
      </c>
      <c r="CG8" s="68" t="s">
        <v>76</v>
      </c>
      <c r="CH8" s="54">
        <f t="shared" ref="CH8:CH23" si="18">CH$3*P8</f>
        <v>654.99200000000008</v>
      </c>
      <c r="CI8" s="54">
        <f t="shared" ref="CI8:CI23" si="19">CI$3*Q8</f>
        <v>519.33600000000001</v>
      </c>
      <c r="CJ8" s="54">
        <f t="shared" ref="CJ8:CJ23" si="20">CJ$3*R8</f>
        <v>558.48800000000006</v>
      </c>
      <c r="CK8" s="54">
        <f t="shared" ref="CK8:CK23" si="21">CK$3*S8</f>
        <v>82.328000000000003</v>
      </c>
      <c r="CL8" s="54">
        <f t="shared" ref="CL8:CL23" si="22">CL$3*T8</f>
        <v>306.52</v>
      </c>
      <c r="CM8" s="54">
        <f t="shared" ref="CM8:CM23" si="23">CM$3*U8</f>
        <v>188.11199999999999</v>
      </c>
      <c r="CN8" s="54">
        <f t="shared" ref="CN8:CN23" si="24">CN$3*V8</f>
        <v>205.24</v>
      </c>
      <c r="CO8" s="54">
        <f t="shared" ref="CO8:CO23" si="25">CO$3*W8</f>
        <v>355.68800000000005</v>
      </c>
      <c r="CP8" s="54">
        <f t="shared" ref="CP8:CP23" si="26">CP$3*X8</f>
        <v>683.37600000000009</v>
      </c>
      <c r="CQ8" s="54">
        <f t="shared" ref="CQ8:CQ23" si="27">CQ$3*Y8</f>
        <v>303.11200000000002</v>
      </c>
      <c r="CR8" s="54">
        <f t="shared" ref="CR8:CR23" si="28">CR$3*Z8</f>
        <v>952.63200000000006</v>
      </c>
      <c r="CS8" s="54">
        <f>SUM(CH8:CR8)</f>
        <v>4809.8240000000005</v>
      </c>
      <c r="CU8" s="68" t="s">
        <v>76</v>
      </c>
      <c r="CV8" s="54" t="e">
        <f>CV$3*CH8/1000</f>
        <v>#REF!</v>
      </c>
      <c r="CW8" s="54" t="e">
        <f t="shared" ref="CW8:DF23" si="29">CW$3*CI8/1000</f>
        <v>#REF!</v>
      </c>
      <c r="CX8" s="54" t="e">
        <f t="shared" si="29"/>
        <v>#REF!</v>
      </c>
      <c r="CY8" s="54" t="e">
        <f t="shared" si="29"/>
        <v>#REF!</v>
      </c>
      <c r="CZ8" s="54" t="e">
        <f t="shared" si="29"/>
        <v>#REF!</v>
      </c>
      <c r="DA8" s="54" t="e">
        <f t="shared" si="29"/>
        <v>#REF!</v>
      </c>
      <c r="DB8" s="54" t="e">
        <f t="shared" si="29"/>
        <v>#REF!</v>
      </c>
      <c r="DC8" s="54" t="e">
        <f t="shared" si="29"/>
        <v>#REF!</v>
      </c>
      <c r="DD8" s="54" t="e">
        <f t="shared" si="29"/>
        <v>#REF!</v>
      </c>
      <c r="DE8" s="54" t="e">
        <f t="shared" si="29"/>
        <v>#REF!</v>
      </c>
      <c r="DF8" s="54" t="e">
        <f t="shared" si="29"/>
        <v>#REF!</v>
      </c>
      <c r="DG8" s="54" t="e">
        <f>SUM(CV8:DF8)</f>
        <v>#REF!</v>
      </c>
    </row>
    <row r="9" spans="1:111" x14ac:dyDescent="0.2">
      <c r="A9" s="52" t="s">
        <v>60</v>
      </c>
      <c r="B9" s="51">
        <v>1789</v>
      </c>
      <c r="C9" s="51">
        <v>1402</v>
      </c>
      <c r="D9" s="51">
        <v>1467</v>
      </c>
      <c r="E9" s="51">
        <v>235</v>
      </c>
      <c r="F9" s="51">
        <v>738</v>
      </c>
      <c r="G9" s="51">
        <v>361</v>
      </c>
      <c r="H9" s="51">
        <v>579</v>
      </c>
      <c r="I9" s="51">
        <v>943</v>
      </c>
      <c r="J9" s="51">
        <v>2169</v>
      </c>
      <c r="K9" s="51">
        <v>860</v>
      </c>
      <c r="L9" s="51">
        <v>2289</v>
      </c>
      <c r="M9" s="51">
        <v>12832</v>
      </c>
      <c r="O9" s="68" t="s">
        <v>60</v>
      </c>
      <c r="P9" s="56">
        <v>2917.4199999990001</v>
      </c>
      <c r="Q9" s="56">
        <v>2250.6099999990001</v>
      </c>
      <c r="R9" s="56">
        <v>2557.1999999989998</v>
      </c>
      <c r="S9" s="56">
        <v>380.05</v>
      </c>
      <c r="T9" s="56">
        <v>1277.04</v>
      </c>
      <c r="U9" s="56">
        <v>654.08000000000004</v>
      </c>
      <c r="V9" s="56">
        <v>875.06</v>
      </c>
      <c r="W9" s="56">
        <v>1416.92</v>
      </c>
      <c r="X9" s="56">
        <v>3406.309999999</v>
      </c>
      <c r="Y9" s="56">
        <v>1370.3</v>
      </c>
      <c r="Z9" s="56">
        <v>3704.1899999990001</v>
      </c>
      <c r="AA9" s="56">
        <v>20809.180000001001</v>
      </c>
      <c r="AC9" s="68" t="s">
        <v>60</v>
      </c>
      <c r="AD9" s="49">
        <v>1.630754611</v>
      </c>
      <c r="AE9" s="49">
        <v>1.6052853060000001</v>
      </c>
      <c r="AF9" s="49">
        <v>1.743149284</v>
      </c>
      <c r="AG9" s="49">
        <v>1.617234042</v>
      </c>
      <c r="AH9" s="49">
        <v>1.7304065040000001</v>
      </c>
      <c r="AI9" s="49">
        <v>1.811855955</v>
      </c>
      <c r="AJ9" s="49">
        <v>1.511329879</v>
      </c>
      <c r="AK9" s="49">
        <v>1.5025662769999999</v>
      </c>
      <c r="AL9" s="49">
        <v>1.570451821</v>
      </c>
      <c r="AM9" s="49">
        <v>1.5933720929999999</v>
      </c>
      <c r="AN9" s="49">
        <v>1.6182568799999999</v>
      </c>
      <c r="AO9" s="49">
        <v>1.621663029</v>
      </c>
      <c r="AQ9" s="68" t="s">
        <v>60</v>
      </c>
      <c r="AR9" s="54">
        <f t="shared" si="5"/>
        <v>3.6959116227484832</v>
      </c>
      <c r="AS9" s="54">
        <f t="shared" si="6"/>
        <v>2.8511683807175925</v>
      </c>
      <c r="AT9" s="54">
        <f t="shared" si="7"/>
        <v>3.2395696203124551</v>
      </c>
      <c r="AU9" s="54">
        <f t="shared" si="8"/>
        <v>0.48146348905061409</v>
      </c>
      <c r="AV9" s="54">
        <f t="shared" si="9"/>
        <v>1.6178085358694807</v>
      </c>
      <c r="AW9" s="54">
        <f t="shared" si="10"/>
        <v>0.82861633710886895</v>
      </c>
      <c r="AX9" s="54">
        <f t="shared" si="11"/>
        <v>1.1085631909712677</v>
      </c>
      <c r="AY9" s="54">
        <f t="shared" si="12"/>
        <v>1.7950144636379322</v>
      </c>
      <c r="AZ9" s="54">
        <f t="shared" si="13"/>
        <v>4.3152582486186439</v>
      </c>
      <c r="BA9" s="54">
        <f t="shared" si="14"/>
        <v>1.7359542666650609</v>
      </c>
      <c r="BB9" s="54">
        <f t="shared" si="15"/>
        <v>4.6926252901089658</v>
      </c>
      <c r="BC9" s="54">
        <f t="shared" ref="BC9:BC23" si="30">SUM(AR9:BB9)</f>
        <v>26.361953445809363</v>
      </c>
      <c r="BE9" s="68" t="s">
        <v>60</v>
      </c>
      <c r="BF9" s="54">
        <f t="shared" ref="BF9:BF23" si="31">BF$3*AR32</f>
        <v>1.6033324893762104</v>
      </c>
      <c r="BG9" s="54">
        <f t="shared" si="16"/>
        <v>1.2368723508835293</v>
      </c>
      <c r="BH9" s="54">
        <f t="shared" si="16"/>
        <v>1.4053656456158683</v>
      </c>
      <c r="BI9" s="54">
        <f t="shared" si="16"/>
        <v>0.2088648575068511</v>
      </c>
      <c r="BJ9" s="54">
        <f t="shared" si="16"/>
        <v>0.70182549041060149</v>
      </c>
      <c r="BK9" s="54">
        <f t="shared" si="16"/>
        <v>0.3594640862993847</v>
      </c>
      <c r="BL9" s="54">
        <f t="shared" si="16"/>
        <v>0.48090851785276967</v>
      </c>
      <c r="BM9" s="54">
        <f t="shared" si="16"/>
        <v>0.77869962872939746</v>
      </c>
      <c r="BN9" s="54">
        <f t="shared" si="16"/>
        <v>1.8720127687776691</v>
      </c>
      <c r="BO9" s="54">
        <f t="shared" si="16"/>
        <v>0.75307857977013049</v>
      </c>
      <c r="BP9" s="54">
        <f t="shared" si="16"/>
        <v>2.0357192909567003</v>
      </c>
      <c r="BQ9" s="54">
        <f t="shared" ref="BQ9:BQ23" si="32">SUM(BF9:BP9)</f>
        <v>11.436143706179113</v>
      </c>
      <c r="BS9" s="52" t="s">
        <v>60</v>
      </c>
      <c r="BT9" s="60">
        <f t="shared" ref="BT9:BT23" si="33">AR32-BF9</f>
        <v>0.68714249544694739</v>
      </c>
      <c r="BU9" s="60">
        <f t="shared" si="17"/>
        <v>0.53008815037865542</v>
      </c>
      <c r="BV9" s="60">
        <f t="shared" si="17"/>
        <v>0.60229956240680083</v>
      </c>
      <c r="BW9" s="60">
        <f t="shared" si="17"/>
        <v>8.9513510360079068E-2</v>
      </c>
      <c r="BX9" s="60">
        <f t="shared" si="17"/>
        <v>0.30078235303311496</v>
      </c>
      <c r="BY9" s="60">
        <f t="shared" si="17"/>
        <v>0.15405603698545062</v>
      </c>
      <c r="BZ9" s="60">
        <f t="shared" si="17"/>
        <v>0.20610365050832991</v>
      </c>
      <c r="CA9" s="60">
        <f t="shared" si="17"/>
        <v>0.33372841231259898</v>
      </c>
      <c r="CB9" s="60">
        <f t="shared" si="17"/>
        <v>0.80229118661900123</v>
      </c>
      <c r="CC9" s="60">
        <f t="shared" si="17"/>
        <v>0.32274796275862738</v>
      </c>
      <c r="CD9" s="60">
        <f t="shared" si="17"/>
        <v>0.87245112469572872</v>
      </c>
      <c r="CE9" s="60">
        <f t="shared" ref="CE9:CE23" si="34">SUM(BT9:CD9)</f>
        <v>4.9012044455053339</v>
      </c>
      <c r="CG9" s="68" t="s">
        <v>60</v>
      </c>
      <c r="CH9" s="54">
        <f t="shared" si="18"/>
        <v>2333.9359999992002</v>
      </c>
      <c r="CI9" s="54">
        <f t="shared" si="19"/>
        <v>1800.4879999992002</v>
      </c>
      <c r="CJ9" s="54">
        <f t="shared" si="20"/>
        <v>2045.7599999991999</v>
      </c>
      <c r="CK9" s="54">
        <f t="shared" si="21"/>
        <v>304.04000000000002</v>
      </c>
      <c r="CL9" s="54">
        <f t="shared" si="22"/>
        <v>1021.6320000000001</v>
      </c>
      <c r="CM9" s="54">
        <f t="shared" si="23"/>
        <v>523.26400000000001</v>
      </c>
      <c r="CN9" s="54">
        <f t="shared" si="24"/>
        <v>700.048</v>
      </c>
      <c r="CO9" s="54">
        <f t="shared" si="25"/>
        <v>1133.5360000000001</v>
      </c>
      <c r="CP9" s="54">
        <f t="shared" si="26"/>
        <v>2725.0479999992003</v>
      </c>
      <c r="CQ9" s="54">
        <f t="shared" si="27"/>
        <v>1096.24</v>
      </c>
      <c r="CR9" s="54">
        <f t="shared" si="28"/>
        <v>2963.3519999992004</v>
      </c>
      <c r="CS9" s="54">
        <f t="shared" ref="CS9:CS23" si="35">SUM(CH9:CR9)</f>
        <v>16647.343999996003</v>
      </c>
      <c r="CU9" s="68" t="s">
        <v>60</v>
      </c>
      <c r="CV9" s="54" t="e">
        <f t="shared" ref="CV9:CV23" si="36">CV$3*CH9/1000</f>
        <v>#REF!</v>
      </c>
      <c r="CW9" s="54" t="e">
        <f t="shared" si="29"/>
        <v>#REF!</v>
      </c>
      <c r="CX9" s="54" t="e">
        <f t="shared" si="29"/>
        <v>#REF!</v>
      </c>
      <c r="CY9" s="54" t="e">
        <f t="shared" si="29"/>
        <v>#REF!</v>
      </c>
      <c r="CZ9" s="54" t="e">
        <f t="shared" si="29"/>
        <v>#REF!</v>
      </c>
      <c r="DA9" s="54" t="e">
        <f t="shared" si="29"/>
        <v>#REF!</v>
      </c>
      <c r="DB9" s="54" t="e">
        <f t="shared" si="29"/>
        <v>#REF!</v>
      </c>
      <c r="DC9" s="54" t="e">
        <f t="shared" si="29"/>
        <v>#REF!</v>
      </c>
      <c r="DD9" s="54" t="e">
        <f t="shared" si="29"/>
        <v>#REF!</v>
      </c>
      <c r="DE9" s="54" t="e">
        <f t="shared" si="29"/>
        <v>#REF!</v>
      </c>
      <c r="DF9" s="54" t="e">
        <f t="shared" si="29"/>
        <v>#REF!</v>
      </c>
      <c r="DG9" s="54" t="e">
        <f t="shared" ref="DG9:DG23" si="37">SUM(CV9:DF9)</f>
        <v>#REF!</v>
      </c>
    </row>
    <row r="10" spans="1:111" x14ac:dyDescent="0.2">
      <c r="A10" s="52" t="s">
        <v>61</v>
      </c>
      <c r="B10" s="51">
        <v>4007</v>
      </c>
      <c r="C10" s="51">
        <v>3340</v>
      </c>
      <c r="D10" s="51">
        <v>3172</v>
      </c>
      <c r="E10" s="51">
        <v>434</v>
      </c>
      <c r="F10" s="51">
        <v>1617</v>
      </c>
      <c r="G10" s="51">
        <v>758</v>
      </c>
      <c r="H10" s="51">
        <v>941</v>
      </c>
      <c r="I10" s="51">
        <v>1609</v>
      </c>
      <c r="J10" s="51">
        <v>4884</v>
      </c>
      <c r="K10" s="51">
        <v>1562</v>
      </c>
      <c r="L10" s="51">
        <v>4989</v>
      </c>
      <c r="M10" s="51">
        <v>27313</v>
      </c>
      <c r="O10" s="68" t="s">
        <v>61</v>
      </c>
      <c r="P10" s="56">
        <v>8174.04</v>
      </c>
      <c r="Q10" s="56">
        <v>6687.29</v>
      </c>
      <c r="R10" s="56">
        <v>6860.56</v>
      </c>
      <c r="S10" s="56">
        <v>857.889999999</v>
      </c>
      <c r="T10" s="56">
        <v>3356.87</v>
      </c>
      <c r="U10" s="56">
        <v>1690.94</v>
      </c>
      <c r="V10" s="56">
        <v>1752.24</v>
      </c>
      <c r="W10" s="56">
        <v>2945.269999999</v>
      </c>
      <c r="X10" s="56">
        <v>9617.92</v>
      </c>
      <c r="Y10" s="56">
        <v>3100.85</v>
      </c>
      <c r="Z10" s="56">
        <v>10437.41</v>
      </c>
      <c r="AA10" s="56">
        <v>55481.279999997998</v>
      </c>
      <c r="AC10" s="68" t="s">
        <v>61</v>
      </c>
      <c r="AD10" s="49">
        <v>2.0399401039999998</v>
      </c>
      <c r="AE10" s="49">
        <v>2.002182634</v>
      </c>
      <c r="AF10" s="49">
        <v>2.1628499360000002</v>
      </c>
      <c r="AG10" s="49">
        <v>1.9767050690000001</v>
      </c>
      <c r="AH10" s="49">
        <v>2.0759863940000001</v>
      </c>
      <c r="AI10" s="49">
        <v>2.2307915559999998</v>
      </c>
      <c r="AJ10" s="49">
        <v>1.8621041439999999</v>
      </c>
      <c r="AK10" s="49">
        <v>1.830497203</v>
      </c>
      <c r="AL10" s="49">
        <v>1.969271089</v>
      </c>
      <c r="AM10" s="49">
        <v>1.985179257</v>
      </c>
      <c r="AN10" s="49">
        <v>2.0920845859999999</v>
      </c>
      <c r="AO10" s="49">
        <v>2.031314026</v>
      </c>
      <c r="AQ10" s="68" t="s">
        <v>61</v>
      </c>
      <c r="AR10" s="54">
        <f t="shared" si="5"/>
        <v>10.355221202576717</v>
      </c>
      <c r="AS10" s="54">
        <f t="shared" si="6"/>
        <v>8.4717431277286686</v>
      </c>
      <c r="AT10" s="54">
        <f t="shared" si="7"/>
        <v>8.6912489263020145</v>
      </c>
      <c r="AU10" s="54">
        <f t="shared" si="8"/>
        <v>1.0868115053838965</v>
      </c>
      <c r="AV10" s="54">
        <f t="shared" si="9"/>
        <v>4.2526255558198525</v>
      </c>
      <c r="AW10" s="54">
        <f t="shared" si="10"/>
        <v>2.1421546432712679</v>
      </c>
      <c r="AX10" s="54">
        <f t="shared" si="11"/>
        <v>2.2198120880253858</v>
      </c>
      <c r="AY10" s="54">
        <f t="shared" si="12"/>
        <v>3.7311931861481926</v>
      </c>
      <c r="AZ10" s="54">
        <f t="shared" si="13"/>
        <v>12.184389739796558</v>
      </c>
      <c r="BA10" s="54">
        <f t="shared" si="14"/>
        <v>3.9282885410409065</v>
      </c>
      <c r="BB10" s="54">
        <f t="shared" si="15"/>
        <v>13.222554493492353</v>
      </c>
      <c r="BC10" s="54">
        <f t="shared" si="30"/>
        <v>70.286043009585811</v>
      </c>
      <c r="BE10" s="68" t="s">
        <v>61</v>
      </c>
      <c r="BF10" s="54">
        <f t="shared" si="31"/>
        <v>4.6006228374947824</v>
      </c>
      <c r="BG10" s="54">
        <f t="shared" si="16"/>
        <v>3.7638302595718245</v>
      </c>
      <c r="BH10" s="54">
        <f t="shared" si="16"/>
        <v>3.861352405175801</v>
      </c>
      <c r="BI10" s="54">
        <f t="shared" si="16"/>
        <v>0.48284915733881878</v>
      </c>
      <c r="BJ10" s="54">
        <f t="shared" si="16"/>
        <v>1.8893586016830246</v>
      </c>
      <c r="BK10" s="54">
        <f t="shared" si="16"/>
        <v>0.95171753268070958</v>
      </c>
      <c r="BL10" s="54">
        <f t="shared" si="16"/>
        <v>0.98621922094482728</v>
      </c>
      <c r="BM10" s="54">
        <f t="shared" si="16"/>
        <v>1.6576963685746162</v>
      </c>
      <c r="BN10" s="54">
        <f t="shared" si="16"/>
        <v>5.4132867469694075</v>
      </c>
      <c r="BO10" s="54">
        <f t="shared" si="16"/>
        <v>1.7452619910895586</v>
      </c>
      <c r="BP10" s="54">
        <f t="shared" si="16"/>
        <v>5.8745231012200101</v>
      </c>
      <c r="BQ10" s="54">
        <f t="shared" si="32"/>
        <v>31.226718222743383</v>
      </c>
      <c r="BS10" s="52" t="s">
        <v>61</v>
      </c>
      <c r="BT10" s="60">
        <f t="shared" si="33"/>
        <v>1.9716955017834783</v>
      </c>
      <c r="BU10" s="60">
        <f t="shared" si="17"/>
        <v>1.6130701112450683</v>
      </c>
      <c r="BV10" s="60">
        <f t="shared" si="17"/>
        <v>1.6548653165039151</v>
      </c>
      <c r="BW10" s="60">
        <f t="shared" si="17"/>
        <v>0.20693535314520811</v>
      </c>
      <c r="BX10" s="60">
        <f t="shared" si="17"/>
        <v>0.80972511500701061</v>
      </c>
      <c r="BY10" s="60">
        <f t="shared" si="17"/>
        <v>0.40787894257744706</v>
      </c>
      <c r="BZ10" s="60">
        <f t="shared" si="17"/>
        <v>0.42266538040492607</v>
      </c>
      <c r="CA10" s="60">
        <f t="shared" si="17"/>
        <v>0.71044130081769286</v>
      </c>
      <c r="CB10" s="60">
        <f t="shared" si="17"/>
        <v>2.3199800344154609</v>
      </c>
      <c r="CC10" s="60">
        <f t="shared" si="17"/>
        <v>0.74796942475266803</v>
      </c>
      <c r="CD10" s="60">
        <f t="shared" si="17"/>
        <v>2.5176527576657186</v>
      </c>
      <c r="CE10" s="60">
        <f t="shared" si="34"/>
        <v>13.382879238318594</v>
      </c>
      <c r="CG10" s="68" t="s">
        <v>61</v>
      </c>
      <c r="CH10" s="54">
        <f t="shared" si="18"/>
        <v>6539.232</v>
      </c>
      <c r="CI10" s="54">
        <f t="shared" si="19"/>
        <v>5349.8320000000003</v>
      </c>
      <c r="CJ10" s="54">
        <f t="shared" si="20"/>
        <v>5488.4480000000003</v>
      </c>
      <c r="CK10" s="54">
        <f t="shared" si="21"/>
        <v>686.3119999992</v>
      </c>
      <c r="CL10" s="54">
        <f t="shared" si="22"/>
        <v>2685.4960000000001</v>
      </c>
      <c r="CM10" s="54">
        <f t="shared" si="23"/>
        <v>1352.7520000000002</v>
      </c>
      <c r="CN10" s="54">
        <f t="shared" si="24"/>
        <v>1401.7920000000001</v>
      </c>
      <c r="CO10" s="54">
        <f t="shared" si="25"/>
        <v>2356.2159999992</v>
      </c>
      <c r="CP10" s="54">
        <f t="shared" si="26"/>
        <v>7694.3360000000002</v>
      </c>
      <c r="CQ10" s="54">
        <f t="shared" si="27"/>
        <v>2480.6800000000003</v>
      </c>
      <c r="CR10" s="54">
        <f t="shared" si="28"/>
        <v>8349.9279999999999</v>
      </c>
      <c r="CS10" s="54">
        <f t="shared" si="35"/>
        <v>44385.023999998404</v>
      </c>
      <c r="CU10" s="68" t="s">
        <v>61</v>
      </c>
      <c r="CV10" s="54" t="e">
        <f t="shared" si="36"/>
        <v>#REF!</v>
      </c>
      <c r="CW10" s="54" t="e">
        <f t="shared" si="29"/>
        <v>#REF!</v>
      </c>
      <c r="CX10" s="54" t="e">
        <f t="shared" si="29"/>
        <v>#REF!</v>
      </c>
      <c r="CY10" s="54" t="e">
        <f t="shared" si="29"/>
        <v>#REF!</v>
      </c>
      <c r="CZ10" s="54" t="e">
        <f t="shared" si="29"/>
        <v>#REF!</v>
      </c>
      <c r="DA10" s="54" t="e">
        <f t="shared" si="29"/>
        <v>#REF!</v>
      </c>
      <c r="DB10" s="54" t="e">
        <f t="shared" si="29"/>
        <v>#REF!</v>
      </c>
      <c r="DC10" s="54" t="e">
        <f t="shared" si="29"/>
        <v>#REF!</v>
      </c>
      <c r="DD10" s="54" t="e">
        <f t="shared" si="29"/>
        <v>#REF!</v>
      </c>
      <c r="DE10" s="54" t="e">
        <f t="shared" si="29"/>
        <v>#REF!</v>
      </c>
      <c r="DF10" s="54" t="e">
        <f t="shared" si="29"/>
        <v>#REF!</v>
      </c>
      <c r="DG10" s="54" t="e">
        <f t="shared" si="37"/>
        <v>#REF!</v>
      </c>
    </row>
    <row r="11" spans="1:111" x14ac:dyDescent="0.2">
      <c r="A11" s="52" t="s">
        <v>62</v>
      </c>
      <c r="B11" s="51">
        <v>4989</v>
      </c>
      <c r="C11" s="51">
        <v>4261</v>
      </c>
      <c r="D11" s="51">
        <v>3971</v>
      </c>
      <c r="E11" s="51">
        <v>533</v>
      </c>
      <c r="F11" s="51">
        <v>2098</v>
      </c>
      <c r="G11" s="51">
        <v>943</v>
      </c>
      <c r="H11" s="51">
        <v>1113</v>
      </c>
      <c r="I11" s="51">
        <v>1904</v>
      </c>
      <c r="J11" s="51">
        <v>6322</v>
      </c>
      <c r="K11" s="51">
        <v>1949</v>
      </c>
      <c r="L11" s="51">
        <v>6336</v>
      </c>
      <c r="M11" s="51">
        <v>34419</v>
      </c>
      <c r="O11" s="68" t="s">
        <v>62</v>
      </c>
      <c r="P11" s="56">
        <v>11357.7</v>
      </c>
      <c r="Q11" s="56">
        <v>9714.68</v>
      </c>
      <c r="R11" s="56">
        <v>9533.74</v>
      </c>
      <c r="S11" s="56">
        <v>1159.6300000000001</v>
      </c>
      <c r="T11" s="56">
        <v>4976.4799999999996</v>
      </c>
      <c r="U11" s="56">
        <v>2338.21</v>
      </c>
      <c r="V11" s="56">
        <v>2312.2799999990002</v>
      </c>
      <c r="W11" s="56">
        <v>3878.3999999990001</v>
      </c>
      <c r="X11" s="56">
        <v>14245.65</v>
      </c>
      <c r="Y11" s="56">
        <v>4389.42</v>
      </c>
      <c r="Z11" s="56">
        <v>15060.54</v>
      </c>
      <c r="AA11" s="56">
        <v>78966.729999996998</v>
      </c>
      <c r="AC11" s="68" t="s">
        <v>62</v>
      </c>
      <c r="AD11" s="49">
        <v>2.2765484059999999</v>
      </c>
      <c r="AE11" s="49">
        <v>2.2799061250000001</v>
      </c>
      <c r="AF11" s="49">
        <v>2.4008410969999998</v>
      </c>
      <c r="AG11" s="49">
        <v>2.1756660409999999</v>
      </c>
      <c r="AH11" s="49">
        <v>2.372011439</v>
      </c>
      <c r="AI11" s="49">
        <v>2.479544008</v>
      </c>
      <c r="AJ11" s="49">
        <v>2.0775202149999998</v>
      </c>
      <c r="AK11" s="49">
        <v>2.0369747889999998</v>
      </c>
      <c r="AL11" s="49">
        <v>2.2533454599999998</v>
      </c>
      <c r="AM11" s="49">
        <v>2.2521395580000001</v>
      </c>
      <c r="AN11" s="49">
        <v>2.3769791659999999</v>
      </c>
      <c r="AO11" s="49">
        <v>2.294277288</v>
      </c>
      <c r="AQ11" s="68" t="s">
        <v>62</v>
      </c>
      <c r="AR11" s="54">
        <f t="shared" si="5"/>
        <v>14.388416970372738</v>
      </c>
      <c r="AS11" s="54">
        <f t="shared" si="6"/>
        <v>12.306969419313823</v>
      </c>
      <c r="AT11" s="54">
        <f t="shared" si="7"/>
        <v>12.077746938827524</v>
      </c>
      <c r="AU11" s="54">
        <f t="shared" si="8"/>
        <v>1.4690685588942602</v>
      </c>
      <c r="AV11" s="54">
        <f t="shared" si="9"/>
        <v>6.3044163241431379</v>
      </c>
      <c r="AW11" s="54">
        <f t="shared" si="10"/>
        <v>2.9621437830102257</v>
      </c>
      <c r="AX11" s="54">
        <f t="shared" si="11"/>
        <v>2.9292945571937179</v>
      </c>
      <c r="AY11" s="54">
        <f t="shared" si="12"/>
        <v>4.913321920624707</v>
      </c>
      <c r="AZ11" s="54">
        <f t="shared" si="13"/>
        <v>18.046994744885883</v>
      </c>
      <c r="BA11" s="54">
        <f t="shared" si="14"/>
        <v>5.5607037708421165</v>
      </c>
      <c r="BB11" s="54">
        <f t="shared" si="15"/>
        <v>19.079332023118891</v>
      </c>
      <c r="BC11" s="54">
        <f t="shared" si="30"/>
        <v>100.03840901122702</v>
      </c>
      <c r="BE11" s="68" t="s">
        <v>62</v>
      </c>
      <c r="BF11" s="54">
        <f t="shared" si="31"/>
        <v>8.0368683098984839</v>
      </c>
      <c r="BG11" s="54">
        <f t="shared" si="16"/>
        <v>6.874244242479076</v>
      </c>
      <c r="BH11" s="54">
        <f t="shared" si="16"/>
        <v>6.7462085528594313</v>
      </c>
      <c r="BI11" s="54">
        <f t="shared" si="16"/>
        <v>0.82057050267286324</v>
      </c>
      <c r="BJ11" s="54">
        <f t="shared" si="16"/>
        <v>3.5214272614035944</v>
      </c>
      <c r="BK11" s="54">
        <f t="shared" si="16"/>
        <v>1.6545502919506356</v>
      </c>
      <c r="BL11" s="54">
        <f t="shared" si="16"/>
        <v>1.6362018591443719</v>
      </c>
      <c r="BM11" s="54">
        <f t="shared" si="16"/>
        <v>2.7444104046683964</v>
      </c>
      <c r="BN11" s="54">
        <f t="shared" si="16"/>
        <v>10.080422360064567</v>
      </c>
      <c r="BO11" s="54">
        <f t="shared" si="16"/>
        <v>3.106015346138268</v>
      </c>
      <c r="BP11" s="54">
        <f t="shared" si="16"/>
        <v>10.657049988638414</v>
      </c>
      <c r="BQ11" s="54">
        <f t="shared" si="32"/>
        <v>55.877969119918099</v>
      </c>
      <c r="BS11" s="52" t="s">
        <v>62</v>
      </c>
      <c r="BT11" s="60">
        <f t="shared" si="33"/>
        <v>3.444372132813637</v>
      </c>
      <c r="BU11" s="60">
        <f t="shared" si="17"/>
        <v>2.9461046753481757</v>
      </c>
      <c r="BV11" s="60">
        <f t="shared" si="17"/>
        <v>2.8912322369397563</v>
      </c>
      <c r="BW11" s="60">
        <f t="shared" si="17"/>
        <v>0.35167307257408431</v>
      </c>
      <c r="BX11" s="60">
        <f t="shared" si="17"/>
        <v>1.509183112030112</v>
      </c>
      <c r="BY11" s="60">
        <f t="shared" si="17"/>
        <v>0.70909298226455819</v>
      </c>
      <c r="BZ11" s="60">
        <f t="shared" si="17"/>
        <v>0.70122936820473081</v>
      </c>
      <c r="CA11" s="60">
        <f t="shared" si="17"/>
        <v>1.176175887715027</v>
      </c>
      <c r="CB11" s="60">
        <f t="shared" si="17"/>
        <v>4.3201810114562438</v>
      </c>
      <c r="CC11" s="60">
        <f t="shared" si="17"/>
        <v>1.3311494340592582</v>
      </c>
      <c r="CD11" s="60">
        <f t="shared" si="17"/>
        <v>4.5673071379878927</v>
      </c>
      <c r="CE11" s="60">
        <f t="shared" si="34"/>
        <v>23.947701051393473</v>
      </c>
      <c r="CG11" s="68" t="s">
        <v>62</v>
      </c>
      <c r="CH11" s="54">
        <f t="shared" si="18"/>
        <v>9086.1600000000017</v>
      </c>
      <c r="CI11" s="54">
        <f t="shared" si="19"/>
        <v>7771.7440000000006</v>
      </c>
      <c r="CJ11" s="54">
        <f t="shared" si="20"/>
        <v>7626.9920000000002</v>
      </c>
      <c r="CK11" s="54">
        <f t="shared" si="21"/>
        <v>927.70400000000018</v>
      </c>
      <c r="CL11" s="54">
        <f t="shared" si="22"/>
        <v>3981.1839999999997</v>
      </c>
      <c r="CM11" s="54">
        <f t="shared" si="23"/>
        <v>1870.5680000000002</v>
      </c>
      <c r="CN11" s="54">
        <f t="shared" si="24"/>
        <v>1849.8239999992002</v>
      </c>
      <c r="CO11" s="54">
        <f t="shared" si="25"/>
        <v>3102.7199999992004</v>
      </c>
      <c r="CP11" s="54">
        <f t="shared" si="26"/>
        <v>11396.52</v>
      </c>
      <c r="CQ11" s="54">
        <f t="shared" si="27"/>
        <v>3511.5360000000001</v>
      </c>
      <c r="CR11" s="54">
        <f t="shared" si="28"/>
        <v>12048.432000000001</v>
      </c>
      <c r="CS11" s="54">
        <f t="shared" si="35"/>
        <v>63173.383999998412</v>
      </c>
      <c r="CU11" s="68" t="s">
        <v>62</v>
      </c>
      <c r="CV11" s="54" t="e">
        <f t="shared" si="36"/>
        <v>#REF!</v>
      </c>
      <c r="CW11" s="54" t="e">
        <f t="shared" si="29"/>
        <v>#REF!</v>
      </c>
      <c r="CX11" s="54" t="e">
        <f t="shared" si="29"/>
        <v>#REF!</v>
      </c>
      <c r="CY11" s="54" t="e">
        <f t="shared" si="29"/>
        <v>#REF!</v>
      </c>
      <c r="CZ11" s="54" t="e">
        <f t="shared" si="29"/>
        <v>#REF!</v>
      </c>
      <c r="DA11" s="54" t="e">
        <f t="shared" si="29"/>
        <v>#REF!</v>
      </c>
      <c r="DB11" s="54" t="e">
        <f t="shared" si="29"/>
        <v>#REF!</v>
      </c>
      <c r="DC11" s="54" t="e">
        <f t="shared" si="29"/>
        <v>#REF!</v>
      </c>
      <c r="DD11" s="54" t="e">
        <f t="shared" si="29"/>
        <v>#REF!</v>
      </c>
      <c r="DE11" s="54" t="e">
        <f t="shared" si="29"/>
        <v>#REF!</v>
      </c>
      <c r="DF11" s="54" t="e">
        <f t="shared" si="29"/>
        <v>#REF!</v>
      </c>
      <c r="DG11" s="54" t="e">
        <f t="shared" si="37"/>
        <v>#REF!</v>
      </c>
    </row>
    <row r="12" spans="1:111" x14ac:dyDescent="0.2">
      <c r="A12" s="52" t="s">
        <v>63</v>
      </c>
      <c r="B12" s="51">
        <f>AVERAGE(B9:B11)/AVERAGE($M9:$M11)*$M12</f>
        <v>4839.7395199775801</v>
      </c>
      <c r="C12" s="51">
        <f t="shared" ref="C12:L12" si="38">AVERAGE(C9:C11)/AVERAGE($M9:$M11)*$M12</f>
        <v>4040.0718496391423</v>
      </c>
      <c r="D12" s="51">
        <f t="shared" si="38"/>
        <v>3863.7141647665235</v>
      </c>
      <c r="E12" s="51">
        <f t="shared" si="38"/>
        <v>539.3942422821558</v>
      </c>
      <c r="F12" s="51">
        <f t="shared" si="38"/>
        <v>1998.2716812665888</v>
      </c>
      <c r="G12" s="51">
        <f t="shared" si="38"/>
        <v>925.31691146905609</v>
      </c>
      <c r="H12" s="51">
        <f t="shared" si="38"/>
        <v>1181.5516139175677</v>
      </c>
      <c r="I12" s="51">
        <f t="shared" si="38"/>
        <v>1999.6179231358453</v>
      </c>
      <c r="J12" s="51">
        <f t="shared" si="38"/>
        <v>6001.9950004358016</v>
      </c>
      <c r="K12" s="51">
        <f t="shared" si="38"/>
        <v>1961.4744035069077</v>
      </c>
      <c r="L12" s="51">
        <f t="shared" si="38"/>
        <v>6109.2456026865793</v>
      </c>
      <c r="M12" s="51">
        <f>'Summary for Energy MD Modelling'!Z11</f>
        <v>33460.39291308375</v>
      </c>
      <c r="O12" s="68" t="s">
        <v>63</v>
      </c>
      <c r="P12" s="56">
        <f t="shared" ref="P12:P23" si="39">AVERAGE(P9:P11)/AVERAGE($AA9:$AA11)*$AA12</f>
        <v>11111.52825901749</v>
      </c>
      <c r="Q12" s="56">
        <f t="shared" ref="Q12:Q23" si="40">AVERAGE(Q9:Q11)/AVERAGE($AA9:$AA11)*$AA12</f>
        <v>9232.357458968736</v>
      </c>
      <c r="R12" s="56">
        <f t="shared" ref="R12:R23" si="41">AVERAGE(R9:R11)/AVERAGE($AA9:$AA11)*$AA12</f>
        <v>9380.3121275258509</v>
      </c>
      <c r="S12" s="56">
        <f t="shared" ref="S12:S23" si="42">AVERAGE(S9:S11)/AVERAGE($AA9:$AA11)*$AA12</f>
        <v>1186.7110755129654</v>
      </c>
      <c r="T12" s="56">
        <f t="shared" ref="T12:T23" si="43">AVERAGE(T9:T11)/AVERAGE($AA9:$AA11)*$AA12</f>
        <v>4756.7980300903846</v>
      </c>
      <c r="U12" s="56">
        <f t="shared" ref="U12:U23" si="44">AVERAGE(U9:U11)/AVERAGE($AA9:$AA11)*$AA12</f>
        <v>2318.0307186763689</v>
      </c>
      <c r="V12" s="56">
        <f t="shared" ref="V12:V23" si="45">AVERAGE(V9:V11)/AVERAGE($AA9:$AA11)*$AA12</f>
        <v>2444.914765526592</v>
      </c>
      <c r="W12" s="56">
        <f t="shared" ref="W12:W23" si="46">AVERAGE(W9:W11)/AVERAGE($AA9:$AA11)*$AA12</f>
        <v>4078.7962068941019</v>
      </c>
      <c r="X12" s="56">
        <f t="shared" ref="X12:X23" si="47">AVERAGE(X9:X11)/AVERAGE($AA9:$AA11)*$AA12</f>
        <v>13497.611591704021</v>
      </c>
      <c r="Y12" s="56">
        <f t="shared" ref="Y12:Y23" si="48">AVERAGE(Y9:Y11)/AVERAGE($AA9:$AA11)*$AA12</f>
        <v>4385.664049167407</v>
      </c>
      <c r="Z12" s="56">
        <f t="shared" ref="Z12:Z23" si="49">AVERAGE(Z9:Z11)/AVERAGE($AA9:$AA11)*$AA12</f>
        <v>14454.010922180982</v>
      </c>
      <c r="AA12" s="56">
        <f>'Summary for Energy MD Modelling'!AA11</f>
        <v>76846.735205267367</v>
      </c>
      <c r="AC12" s="68" t="s">
        <v>63</v>
      </c>
      <c r="AD12" s="49">
        <f t="shared" ref="AD12:AD23" si="50">P12/B12</f>
        <v>2.2958938622938461</v>
      </c>
      <c r="AE12" s="49">
        <f t="shared" ref="AE12:AE23" si="51">Q12/C12</f>
        <v>2.2851963535731095</v>
      </c>
      <c r="AF12" s="49">
        <f t="shared" ref="AF12:AF23" si="52">R12/D12</f>
        <v>2.4277966038651528</v>
      </c>
      <c r="AG12" s="49">
        <f t="shared" ref="AG12:AG23" si="53">S12/E12</f>
        <v>2.200081095586111</v>
      </c>
      <c r="AH12" s="49">
        <f t="shared" ref="AH12:AH23" si="54">T12/F12</f>
        <v>2.380456108488374</v>
      </c>
      <c r="AI12" s="49">
        <f t="shared" ref="AI12:AI23" si="55">U12/G12</f>
        <v>2.5051208833914056</v>
      </c>
      <c r="AJ12" s="49">
        <f t="shared" ref="AJ12:AJ23" si="56">V12/H12</f>
        <v>2.0692407650480891</v>
      </c>
      <c r="AK12" s="49">
        <f t="shared" ref="AK12:AK23" si="57">W12/I12</f>
        <v>2.0397877813065621</v>
      </c>
      <c r="AL12" s="49">
        <f t="shared" ref="AL12:AL23" si="58">X12/J12</f>
        <v>2.2488541877698944</v>
      </c>
      <c r="AM12" s="49">
        <f t="shared" ref="AM12:AM23" si="59">Y12/K12</f>
        <v>2.2359017488713113</v>
      </c>
      <c r="AN12" s="49">
        <f t="shared" ref="AN12:AN23" si="60">Z12/L12</f>
        <v>2.3659240210975869</v>
      </c>
      <c r="AO12" s="49">
        <f t="shared" ref="AO12:AO23" si="61">AA12/M12</f>
        <v>2.2966477233212226</v>
      </c>
      <c r="AQ12" s="68" t="s">
        <v>63</v>
      </c>
      <c r="AR12" s="54">
        <f t="shared" si="5"/>
        <v>14.076556148588491</v>
      </c>
      <c r="AS12" s="54">
        <f t="shared" si="6"/>
        <v>11.695942729529138</v>
      </c>
      <c r="AT12" s="54">
        <f t="shared" si="7"/>
        <v>11.883377990533836</v>
      </c>
      <c r="AU12" s="54">
        <f t="shared" si="8"/>
        <v>1.5033760160807237</v>
      </c>
      <c r="AV12" s="54">
        <f t="shared" si="9"/>
        <v>6.026113869955017</v>
      </c>
      <c r="AW12" s="54">
        <f t="shared" si="10"/>
        <v>2.9365798119732323</v>
      </c>
      <c r="AX12" s="54">
        <f t="shared" si="11"/>
        <v>3.0973219140686674</v>
      </c>
      <c r="AY12" s="54">
        <f t="shared" si="12"/>
        <v>5.1671923507371256</v>
      </c>
      <c r="AZ12" s="54">
        <f t="shared" si="13"/>
        <v>17.099347903675383</v>
      </c>
      <c r="BA12" s="54">
        <f t="shared" si="14"/>
        <v>5.5559455727298603</v>
      </c>
      <c r="BB12" s="54">
        <f t="shared" si="15"/>
        <v>18.310955214758422</v>
      </c>
      <c r="BC12" s="54">
        <f t="shared" si="30"/>
        <v>97.352709522629894</v>
      </c>
      <c r="BE12" s="68" t="s">
        <v>63</v>
      </c>
      <c r="BF12" s="54">
        <f t="shared" si="31"/>
        <v>9.755222142885474</v>
      </c>
      <c r="BG12" s="54">
        <f t="shared" si="16"/>
        <v>8.1054285077010046</v>
      </c>
      <c r="BH12" s="54">
        <f t="shared" si="16"/>
        <v>8.2353233903136029</v>
      </c>
      <c r="BI12" s="54">
        <f t="shared" si="16"/>
        <v>1.0418575997101547</v>
      </c>
      <c r="BJ12" s="54">
        <f t="shared" si="16"/>
        <v>4.1761691452940468</v>
      </c>
      <c r="BK12" s="54">
        <f t="shared" si="16"/>
        <v>2.035085009694241</v>
      </c>
      <c r="BL12" s="54">
        <f t="shared" si="16"/>
        <v>2.1464812132189635</v>
      </c>
      <c r="BM12" s="54">
        <f t="shared" si="16"/>
        <v>3.5809262368135233</v>
      </c>
      <c r="BN12" s="54">
        <f t="shared" si="16"/>
        <v>11.850053062556984</v>
      </c>
      <c r="BO12" s="54">
        <f t="shared" si="16"/>
        <v>3.8503368795353854</v>
      </c>
      <c r="BP12" s="54">
        <f t="shared" si="16"/>
        <v>12.689711452350315</v>
      </c>
      <c r="BQ12" s="54">
        <f t="shared" si="32"/>
        <v>67.466594640073694</v>
      </c>
      <c r="BS12" s="52" t="s">
        <v>63</v>
      </c>
      <c r="BT12" s="60">
        <f t="shared" si="33"/>
        <v>4.1808094898080608</v>
      </c>
      <c r="BU12" s="60">
        <f t="shared" si="17"/>
        <v>3.4737550747290022</v>
      </c>
      <c r="BV12" s="60">
        <f t="shared" si="17"/>
        <v>3.5294243101344023</v>
      </c>
      <c r="BW12" s="60">
        <f t="shared" si="17"/>
        <v>0.44651039987578067</v>
      </c>
      <c r="BX12" s="60">
        <f t="shared" si="17"/>
        <v>1.7897867765545916</v>
      </c>
      <c r="BY12" s="60">
        <f t="shared" si="17"/>
        <v>0.87217928986896043</v>
      </c>
      <c r="BZ12" s="60">
        <f t="shared" si="17"/>
        <v>0.91992051995098478</v>
      </c>
      <c r="CA12" s="60">
        <f t="shared" si="17"/>
        <v>1.5346826729200815</v>
      </c>
      <c r="CB12" s="60">
        <f t="shared" si="17"/>
        <v>5.0785941696672801</v>
      </c>
      <c r="CC12" s="60">
        <f t="shared" si="17"/>
        <v>1.6501443769437367</v>
      </c>
      <c r="CD12" s="60">
        <f t="shared" si="17"/>
        <v>5.4384477652929935</v>
      </c>
      <c r="CE12" s="60">
        <f t="shared" si="34"/>
        <v>28.914254845745873</v>
      </c>
      <c r="CG12" s="68" t="s">
        <v>63</v>
      </c>
      <c r="CH12" s="54">
        <f t="shared" si="18"/>
        <v>8889.2226072139929</v>
      </c>
      <c r="CI12" s="54">
        <f t="shared" si="19"/>
        <v>7385.8859671749888</v>
      </c>
      <c r="CJ12" s="54">
        <f t="shared" si="20"/>
        <v>7504.2497020206811</v>
      </c>
      <c r="CK12" s="54">
        <f t="shared" si="21"/>
        <v>949.36886041037235</v>
      </c>
      <c r="CL12" s="54">
        <f t="shared" si="22"/>
        <v>3805.438424072308</v>
      </c>
      <c r="CM12" s="54">
        <f t="shared" si="23"/>
        <v>1854.4245749410952</v>
      </c>
      <c r="CN12" s="54">
        <f t="shared" si="24"/>
        <v>1955.9318124212737</v>
      </c>
      <c r="CO12" s="54">
        <f t="shared" si="25"/>
        <v>3263.0369655152817</v>
      </c>
      <c r="CP12" s="54">
        <f t="shared" si="26"/>
        <v>10798.089273363217</v>
      </c>
      <c r="CQ12" s="54">
        <f t="shared" si="27"/>
        <v>3508.5312393339259</v>
      </c>
      <c r="CR12" s="54">
        <f t="shared" si="28"/>
        <v>11563.208737744786</v>
      </c>
      <c r="CS12" s="54">
        <f t="shared" si="35"/>
        <v>61477.388164211923</v>
      </c>
      <c r="CU12" s="68" t="s">
        <v>63</v>
      </c>
      <c r="CV12" s="54" t="e">
        <f t="shared" si="36"/>
        <v>#REF!</v>
      </c>
      <c r="CW12" s="54" t="e">
        <f t="shared" si="29"/>
        <v>#REF!</v>
      </c>
      <c r="CX12" s="54" t="e">
        <f t="shared" si="29"/>
        <v>#REF!</v>
      </c>
      <c r="CY12" s="54" t="e">
        <f t="shared" si="29"/>
        <v>#REF!</v>
      </c>
      <c r="CZ12" s="54" t="e">
        <f t="shared" si="29"/>
        <v>#REF!</v>
      </c>
      <c r="DA12" s="54" t="e">
        <f t="shared" si="29"/>
        <v>#REF!</v>
      </c>
      <c r="DB12" s="54" t="e">
        <f t="shared" si="29"/>
        <v>#REF!</v>
      </c>
      <c r="DC12" s="54" t="e">
        <f t="shared" si="29"/>
        <v>#REF!</v>
      </c>
      <c r="DD12" s="54" t="e">
        <f t="shared" si="29"/>
        <v>#REF!</v>
      </c>
      <c r="DE12" s="54" t="e">
        <f t="shared" si="29"/>
        <v>#REF!</v>
      </c>
      <c r="DF12" s="54" t="e">
        <f t="shared" si="29"/>
        <v>#REF!</v>
      </c>
      <c r="DG12" s="54" t="e">
        <f t="shared" si="37"/>
        <v>#REF!</v>
      </c>
    </row>
    <row r="13" spans="1:111" x14ac:dyDescent="0.2">
      <c r="A13" s="52" t="s">
        <v>64</v>
      </c>
      <c r="B13" s="51">
        <f t="shared" ref="B13:B23" si="62">AVERAGE(B10:B12)/AVERAGE($M10:$M12)*$M13</f>
        <v>4933.1036702003757</v>
      </c>
      <c r="C13" s="51">
        <f t="shared" ref="C13:C23" si="63">AVERAGE(C10:C12)/AVERAGE($M10:$M12)*$M13</f>
        <v>4150.5995529622533</v>
      </c>
      <c r="D13" s="51">
        <f t="shared" ref="D13:D23" si="64">AVERAGE(D10:D12)/AVERAGE($M10:$M12)*$M13</f>
        <v>3924.4206617691643</v>
      </c>
      <c r="E13" s="51">
        <f t="shared" ref="E13:E23" si="65">AVERAGE(E10:E12)/AVERAGE($M10:$M12)*$M13</f>
        <v>537.10168181764516</v>
      </c>
      <c r="F13" s="51">
        <f t="shared" ref="F13:F23" si="66">AVERAGE(F10:F12)/AVERAGE($M10:$M12)*$M13</f>
        <v>2037.054937252371</v>
      </c>
      <c r="G13" s="51">
        <f t="shared" ref="G13:G23" si="67">AVERAGE(G10:G12)/AVERAGE($M10:$M12)*$M13</f>
        <v>936.4077414416596</v>
      </c>
      <c r="H13" s="51">
        <f t="shared" ref="H13:H23" si="68">AVERAGE(H10:H12)/AVERAGE($M10:$M12)*$M13</f>
        <v>1153.6290863739366</v>
      </c>
      <c r="I13" s="51">
        <f t="shared" ref="I13:I23" si="69">AVERAGE(I10:I12)/AVERAGE($M10:$M12)*$M13</f>
        <v>1965.5122640728844</v>
      </c>
      <c r="J13" s="51">
        <f t="shared" ref="J13:J23" si="70">AVERAGE(J10:J12)/AVERAGE($M10:$M12)*$M13</f>
        <v>6135.4742311292912</v>
      </c>
      <c r="K13" s="51">
        <f t="shared" ref="K13:K23" si="71">AVERAGE(K10:K12)/AVERAGE($M10:$M12)*$M13</f>
        <v>1951.1991770325903</v>
      </c>
      <c r="L13" s="51">
        <f t="shared" ref="L13:L23" si="72">AVERAGE(L10:L12)/AVERAGE($M10:$M12)*$M13</f>
        <v>6216.1434049552927</v>
      </c>
      <c r="M13" s="51">
        <f>'Summary for Energy MD Modelling'!Z12</f>
        <v>33940.646409007466</v>
      </c>
      <c r="O13" s="68" t="s">
        <v>64</v>
      </c>
      <c r="P13" s="56">
        <f t="shared" si="39"/>
        <v>11369.861036967734</v>
      </c>
      <c r="Q13" s="56">
        <f t="shared" si="40"/>
        <v>9511.3464569443313</v>
      </c>
      <c r="R13" s="56">
        <f t="shared" si="41"/>
        <v>9563.3976015425287</v>
      </c>
      <c r="S13" s="56">
        <f t="shared" si="42"/>
        <v>1188.8960978626635</v>
      </c>
      <c r="T13" s="56">
        <f t="shared" si="43"/>
        <v>4856.9611699844372</v>
      </c>
      <c r="U13" s="56">
        <f t="shared" si="44"/>
        <v>2355.0543674999362</v>
      </c>
      <c r="V13" s="56">
        <f t="shared" si="45"/>
        <v>2415.2570178754695</v>
      </c>
      <c r="W13" s="56">
        <f t="shared" si="46"/>
        <v>4045.2449355209346</v>
      </c>
      <c r="X13" s="56">
        <f t="shared" si="47"/>
        <v>13862.471825262533</v>
      </c>
      <c r="Y13" s="56">
        <f t="shared" si="48"/>
        <v>4406.4398967460638</v>
      </c>
      <c r="Z13" s="56">
        <f t="shared" si="49"/>
        <v>14823.753132334048</v>
      </c>
      <c r="AA13" s="56">
        <f>'Summary for Energy MD Modelling'!AA12</f>
        <v>78398.683538541227</v>
      </c>
      <c r="AC13" s="68" t="s">
        <v>64</v>
      </c>
      <c r="AD13" s="49">
        <f t="shared" si="50"/>
        <v>2.3048088580927604</v>
      </c>
      <c r="AE13" s="49">
        <f t="shared" si="51"/>
        <v>2.2915596495345234</v>
      </c>
      <c r="AF13" s="49">
        <f t="shared" si="52"/>
        <v>2.4368941114562532</v>
      </c>
      <c r="AG13" s="49">
        <f t="shared" si="53"/>
        <v>2.2135400765069906</v>
      </c>
      <c r="AH13" s="49">
        <f t="shared" si="54"/>
        <v>2.3843054407435984</v>
      </c>
      <c r="AI13" s="49">
        <f t="shared" si="55"/>
        <v>2.514988143812416</v>
      </c>
      <c r="AJ13" s="49">
        <f t="shared" si="56"/>
        <v>2.0936166107488292</v>
      </c>
      <c r="AK13" s="49">
        <f t="shared" si="57"/>
        <v>2.0581122842441499</v>
      </c>
      <c r="AL13" s="49">
        <f t="shared" si="58"/>
        <v>2.2593969598843895</v>
      </c>
      <c r="AM13" s="49">
        <f t="shared" si="59"/>
        <v>2.2583239828172932</v>
      </c>
      <c r="AN13" s="49">
        <f t="shared" si="60"/>
        <v>2.3847186537744718</v>
      </c>
      <c r="AO13" s="49">
        <f t="shared" si="61"/>
        <v>2.3098759697674791</v>
      </c>
      <c r="AQ13" s="68" t="s">
        <v>64</v>
      </c>
      <c r="AR13" s="54">
        <f t="shared" si="5"/>
        <v>14.403823088749157</v>
      </c>
      <c r="AS13" s="54">
        <f t="shared" si="6"/>
        <v>12.049377846940176</v>
      </c>
      <c r="AT13" s="54">
        <f t="shared" si="7"/>
        <v>12.115318448669752</v>
      </c>
      <c r="AU13" s="54">
        <f t="shared" si="8"/>
        <v>1.5061440952390954</v>
      </c>
      <c r="AV13" s="54">
        <f t="shared" si="9"/>
        <v>6.1530047916959871</v>
      </c>
      <c r="AW13" s="54">
        <f t="shared" si="10"/>
        <v>2.9834829435085024</v>
      </c>
      <c r="AX13" s="54">
        <f t="shared" si="11"/>
        <v>3.0597502191298642</v>
      </c>
      <c r="AY13" s="54">
        <f t="shared" si="12"/>
        <v>5.1246881745039747</v>
      </c>
      <c r="AZ13" s="54">
        <f t="shared" si="13"/>
        <v>17.561568351155724</v>
      </c>
      <c r="BA13" s="54">
        <f t="shared" si="14"/>
        <v>5.5822652992479602</v>
      </c>
      <c r="BB13" s="54">
        <f t="shared" si="15"/>
        <v>18.779360357633259</v>
      </c>
      <c r="BC13" s="54">
        <f t="shared" si="30"/>
        <v>99.318783616473468</v>
      </c>
      <c r="BE13" s="68" t="s">
        <v>64</v>
      </c>
      <c r="BF13" s="54">
        <f t="shared" si="31"/>
        <v>9.9828798915846999</v>
      </c>
      <c r="BG13" s="54">
        <f t="shared" si="16"/>
        <v>8.3510808952021875</v>
      </c>
      <c r="BH13" s="54">
        <f t="shared" si="16"/>
        <v>8.3967824497817745</v>
      </c>
      <c r="BI13" s="54">
        <f t="shared" si="16"/>
        <v>1.0438656118968697</v>
      </c>
      <c r="BJ13" s="54">
        <f t="shared" si="16"/>
        <v>4.2644725243692481</v>
      </c>
      <c r="BK13" s="54">
        <f t="shared" si="16"/>
        <v>2.0677671268332283</v>
      </c>
      <c r="BL13" s="54">
        <f t="shared" si="16"/>
        <v>2.1206258052198819</v>
      </c>
      <c r="BM13" s="54">
        <f t="shared" si="16"/>
        <v>3.5517755399160729</v>
      </c>
      <c r="BN13" s="54">
        <f t="shared" si="16"/>
        <v>12.171423272643603</v>
      </c>
      <c r="BO13" s="54">
        <f t="shared" si="16"/>
        <v>3.8689092237519915</v>
      </c>
      <c r="BP13" s="54">
        <f t="shared" si="16"/>
        <v>13.01544025748793</v>
      </c>
      <c r="BQ13" s="54">
        <f t="shared" si="32"/>
        <v>68.835022598687473</v>
      </c>
      <c r="BS13" s="52" t="s">
        <v>64</v>
      </c>
      <c r="BT13" s="60">
        <f t="shared" si="33"/>
        <v>4.2783770963934433</v>
      </c>
      <c r="BU13" s="60">
        <f t="shared" si="17"/>
        <v>3.5790346693723656</v>
      </c>
      <c r="BV13" s="60">
        <f t="shared" si="17"/>
        <v>3.598621049906475</v>
      </c>
      <c r="BW13" s="60">
        <f t="shared" si="17"/>
        <v>0.44737097652723001</v>
      </c>
      <c r="BX13" s="60">
        <f t="shared" si="17"/>
        <v>1.8276310818725356</v>
      </c>
      <c r="BY13" s="60">
        <f t="shared" si="17"/>
        <v>0.88618591149995529</v>
      </c>
      <c r="BZ13" s="60">
        <f t="shared" si="17"/>
        <v>0.90883963080852093</v>
      </c>
      <c r="CA13" s="60">
        <f t="shared" si="17"/>
        <v>1.5221895171068889</v>
      </c>
      <c r="CB13" s="60">
        <f t="shared" si="17"/>
        <v>5.2163242597044022</v>
      </c>
      <c r="CC13" s="60">
        <f t="shared" si="17"/>
        <v>1.6581039530365684</v>
      </c>
      <c r="CD13" s="60">
        <f t="shared" si="17"/>
        <v>5.5780458246376856</v>
      </c>
      <c r="CE13" s="60">
        <f t="shared" si="34"/>
        <v>29.500723970866076</v>
      </c>
      <c r="CG13" s="68" t="s">
        <v>64</v>
      </c>
      <c r="CH13" s="54">
        <f t="shared" si="18"/>
        <v>9095.8888295741872</v>
      </c>
      <c r="CI13" s="54">
        <f t="shared" si="19"/>
        <v>7609.0771655554654</v>
      </c>
      <c r="CJ13" s="54">
        <f t="shared" si="20"/>
        <v>7650.718081234023</v>
      </c>
      <c r="CK13" s="54">
        <f t="shared" si="21"/>
        <v>951.1168782901309</v>
      </c>
      <c r="CL13" s="54">
        <f t="shared" si="22"/>
        <v>3885.56893598755</v>
      </c>
      <c r="CM13" s="54">
        <f t="shared" si="23"/>
        <v>1884.0434939999491</v>
      </c>
      <c r="CN13" s="54">
        <f t="shared" si="24"/>
        <v>1932.2056143003756</v>
      </c>
      <c r="CO13" s="54">
        <f t="shared" si="25"/>
        <v>3236.1959484167478</v>
      </c>
      <c r="CP13" s="54">
        <f t="shared" si="26"/>
        <v>11089.977460210028</v>
      </c>
      <c r="CQ13" s="54">
        <f t="shared" si="27"/>
        <v>3525.1519173968513</v>
      </c>
      <c r="CR13" s="54">
        <f t="shared" si="28"/>
        <v>11859.00250586724</v>
      </c>
      <c r="CS13" s="54">
        <f t="shared" si="35"/>
        <v>62718.946830832545</v>
      </c>
      <c r="CU13" s="68" t="s">
        <v>64</v>
      </c>
      <c r="CV13" s="54" t="e">
        <f t="shared" si="36"/>
        <v>#REF!</v>
      </c>
      <c r="CW13" s="54" t="e">
        <f t="shared" si="29"/>
        <v>#REF!</v>
      </c>
      <c r="CX13" s="54" t="e">
        <f t="shared" si="29"/>
        <v>#REF!</v>
      </c>
      <c r="CY13" s="54" t="e">
        <f t="shared" si="29"/>
        <v>#REF!</v>
      </c>
      <c r="CZ13" s="54" t="e">
        <f t="shared" si="29"/>
        <v>#REF!</v>
      </c>
      <c r="DA13" s="54" t="e">
        <f t="shared" si="29"/>
        <v>#REF!</v>
      </c>
      <c r="DB13" s="54" t="e">
        <f t="shared" si="29"/>
        <v>#REF!</v>
      </c>
      <c r="DC13" s="54" t="e">
        <f t="shared" si="29"/>
        <v>#REF!</v>
      </c>
      <c r="DD13" s="54" t="e">
        <f t="shared" si="29"/>
        <v>#REF!</v>
      </c>
      <c r="DE13" s="54" t="e">
        <f t="shared" si="29"/>
        <v>#REF!</v>
      </c>
      <c r="DF13" s="54" t="e">
        <f t="shared" si="29"/>
        <v>#REF!</v>
      </c>
      <c r="DG13" s="54" t="e">
        <f t="shared" si="37"/>
        <v>#REF!</v>
      </c>
    </row>
    <row r="14" spans="1:111" x14ac:dyDescent="0.2">
      <c r="A14" s="52" t="s">
        <v>65</v>
      </c>
      <c r="B14" s="51">
        <f t="shared" si="62"/>
        <v>5001.9603029271957</v>
      </c>
      <c r="C14" s="51">
        <f t="shared" si="63"/>
        <v>4219.1727183734665</v>
      </c>
      <c r="D14" s="51">
        <f t="shared" si="64"/>
        <v>3984.5109341248267</v>
      </c>
      <c r="E14" s="51">
        <f t="shared" si="65"/>
        <v>545.36785253395419</v>
      </c>
      <c r="F14" s="51">
        <f t="shared" si="66"/>
        <v>2078.2402221377811</v>
      </c>
      <c r="G14" s="51">
        <f t="shared" si="67"/>
        <v>950.36379900276756</v>
      </c>
      <c r="H14" s="51">
        <f t="shared" si="68"/>
        <v>1168.3949462119901</v>
      </c>
      <c r="I14" s="51">
        <f t="shared" si="69"/>
        <v>1988.7188768312492</v>
      </c>
      <c r="J14" s="51">
        <f t="shared" si="70"/>
        <v>6254.8782777228171</v>
      </c>
      <c r="K14" s="51">
        <f t="shared" si="71"/>
        <v>1986.1922512551926</v>
      </c>
      <c r="L14" s="51">
        <f t="shared" si="72"/>
        <v>6323.2975591973691</v>
      </c>
      <c r="M14" s="51">
        <f>'Summary for Energy MD Modelling'!Z13</f>
        <v>34501.097740318612</v>
      </c>
      <c r="O14" s="68" t="s">
        <v>65</v>
      </c>
      <c r="P14" s="56">
        <f t="shared" si="39"/>
        <v>11613.732443114282</v>
      </c>
      <c r="Q14" s="56">
        <f t="shared" si="40"/>
        <v>9767.049392846804</v>
      </c>
      <c r="R14" s="56">
        <f t="shared" si="41"/>
        <v>9773.5928683777038</v>
      </c>
      <c r="S14" s="56">
        <f t="shared" si="42"/>
        <v>1213.3097996643589</v>
      </c>
      <c r="T14" s="56">
        <f t="shared" si="43"/>
        <v>5007.4377850000383</v>
      </c>
      <c r="U14" s="56">
        <f t="shared" si="44"/>
        <v>2406.3090025367287</v>
      </c>
      <c r="V14" s="56">
        <f t="shared" si="45"/>
        <v>2461.6187287120833</v>
      </c>
      <c r="W14" s="56">
        <f t="shared" si="46"/>
        <v>4119.2934855005578</v>
      </c>
      <c r="X14" s="56">
        <f t="shared" si="47"/>
        <v>14279.280738844138</v>
      </c>
      <c r="Y14" s="56">
        <f t="shared" si="48"/>
        <v>4523.960174025894</v>
      </c>
      <c r="Z14" s="56">
        <f t="shared" si="49"/>
        <v>15217.111659434644</v>
      </c>
      <c r="AA14" s="56">
        <f>'Summary for Energy MD Modelling'!AA13</f>
        <v>80382.696078057925</v>
      </c>
      <c r="AC14" s="68" t="s">
        <v>65</v>
      </c>
      <c r="AD14" s="49">
        <f t="shared" si="50"/>
        <v>2.3218361881676297</v>
      </c>
      <c r="AE14" s="49">
        <f t="shared" si="51"/>
        <v>2.3149204938479264</v>
      </c>
      <c r="AF14" s="49">
        <f t="shared" si="52"/>
        <v>2.4528964859082292</v>
      </c>
      <c r="AG14" s="49">
        <f t="shared" si="53"/>
        <v>2.2247548953003591</v>
      </c>
      <c r="AH14" s="49">
        <f t="shared" si="54"/>
        <v>2.4094605289898294</v>
      </c>
      <c r="AI14" s="49">
        <f t="shared" si="55"/>
        <v>2.5319872295869312</v>
      </c>
      <c r="AJ14" s="49">
        <f t="shared" si="56"/>
        <v>2.1068378776310235</v>
      </c>
      <c r="AK14" s="49">
        <f t="shared" si="57"/>
        <v>2.0713302083520659</v>
      </c>
      <c r="AL14" s="49">
        <f t="shared" si="58"/>
        <v>2.2829030565951678</v>
      </c>
      <c r="AM14" s="49">
        <f t="shared" si="59"/>
        <v>2.2777050767200082</v>
      </c>
      <c r="AN14" s="49">
        <f t="shared" si="60"/>
        <v>2.4065151951138271</v>
      </c>
      <c r="AO14" s="49">
        <f t="shared" si="61"/>
        <v>2.3298590868927986</v>
      </c>
      <c r="AQ14" s="68" t="s">
        <v>65</v>
      </c>
      <c r="AR14" s="54">
        <f t="shared" si="5"/>
        <v>14.712769748617587</v>
      </c>
      <c r="AS14" s="54">
        <f t="shared" si="6"/>
        <v>12.373313191447712</v>
      </c>
      <c r="AT14" s="54">
        <f t="shared" si="7"/>
        <v>12.381602744295035</v>
      </c>
      <c r="AU14" s="54">
        <f t="shared" si="8"/>
        <v>1.5370724100663171</v>
      </c>
      <c r="AV14" s="54">
        <f t="shared" si="9"/>
        <v>6.343634961636619</v>
      </c>
      <c r="AW14" s="54">
        <f t="shared" si="10"/>
        <v>3.0484144930804797</v>
      </c>
      <c r="AX14" s="54">
        <f t="shared" si="11"/>
        <v>3.1184832044153574</v>
      </c>
      <c r="AY14" s="54">
        <f t="shared" si="12"/>
        <v>5.2184960240825244</v>
      </c>
      <c r="AZ14" s="54">
        <f t="shared" si="13"/>
        <v>18.089599593887986</v>
      </c>
      <c r="BA14" s="54">
        <f t="shared" si="14"/>
        <v>5.7311449801671621</v>
      </c>
      <c r="BB14" s="54">
        <f t="shared" si="15"/>
        <v>19.277683654319649</v>
      </c>
      <c r="BC14" s="54">
        <f t="shared" si="30"/>
        <v>101.83221500601641</v>
      </c>
      <c r="BE14" s="68" t="s">
        <v>65</v>
      </c>
      <c r="BF14" s="54">
        <f t="shared" si="31"/>
        <v>10.171839182147078</v>
      </c>
      <c r="BG14" s="54">
        <f t="shared" si="16"/>
        <v>8.5544295251117415</v>
      </c>
      <c r="BH14" s="54">
        <f t="shared" si="16"/>
        <v>8.5601606008979854</v>
      </c>
      <c r="BI14" s="54">
        <f t="shared" si="16"/>
        <v>1.062672333873699</v>
      </c>
      <c r="BJ14" s="54">
        <f t="shared" si="16"/>
        <v>4.3857435250134564</v>
      </c>
      <c r="BK14" s="54">
        <f t="shared" si="16"/>
        <v>2.1075557161529397</v>
      </c>
      <c r="BL14" s="54">
        <f t="shared" si="16"/>
        <v>2.1559985094254732</v>
      </c>
      <c r="BM14" s="54">
        <f t="shared" si="16"/>
        <v>3.6078660399500189</v>
      </c>
      <c r="BN14" s="54">
        <f t="shared" si="16"/>
        <v>12.506448553356227</v>
      </c>
      <c r="BO14" s="54">
        <f t="shared" si="16"/>
        <v>3.9622916734157014</v>
      </c>
      <c r="BP14" s="54">
        <f t="shared" si="16"/>
        <v>13.327843858527689</v>
      </c>
      <c r="BQ14" s="54">
        <f t="shared" si="32"/>
        <v>70.402849517871999</v>
      </c>
      <c r="BS14" s="52" t="s">
        <v>65</v>
      </c>
      <c r="BT14" s="60">
        <f t="shared" si="33"/>
        <v>4.3593596494916067</v>
      </c>
      <c r="BU14" s="60">
        <f t="shared" si="17"/>
        <v>3.6661840821907479</v>
      </c>
      <c r="BV14" s="60">
        <f t="shared" si="17"/>
        <v>3.6686402575277093</v>
      </c>
      <c r="BW14" s="60">
        <f t="shared" si="17"/>
        <v>0.45543100023158534</v>
      </c>
      <c r="BX14" s="60">
        <f t="shared" si="17"/>
        <v>1.8796043678629104</v>
      </c>
      <c r="BY14" s="60">
        <f t="shared" si="17"/>
        <v>0.90323816406554602</v>
      </c>
      <c r="BZ14" s="60">
        <f t="shared" si="17"/>
        <v>0.9239993611823456</v>
      </c>
      <c r="CA14" s="60">
        <f t="shared" si="17"/>
        <v>1.5462283028357229</v>
      </c>
      <c r="CB14" s="60">
        <f t="shared" si="17"/>
        <v>5.3599065228669556</v>
      </c>
      <c r="CC14" s="60">
        <f t="shared" si="17"/>
        <v>1.6981250028924437</v>
      </c>
      <c r="CD14" s="60">
        <f t="shared" si="17"/>
        <v>5.7119330822261531</v>
      </c>
      <c r="CE14" s="60">
        <f t="shared" si="34"/>
        <v>30.172649793373726</v>
      </c>
      <c r="CG14" s="68" t="s">
        <v>65</v>
      </c>
      <c r="CH14" s="54">
        <f t="shared" si="18"/>
        <v>9290.985954491427</v>
      </c>
      <c r="CI14" s="54">
        <f t="shared" si="19"/>
        <v>7813.6395142774436</v>
      </c>
      <c r="CJ14" s="54">
        <f t="shared" si="20"/>
        <v>7818.8742947021638</v>
      </c>
      <c r="CK14" s="54">
        <f t="shared" si="21"/>
        <v>970.64783973148724</v>
      </c>
      <c r="CL14" s="54">
        <f t="shared" si="22"/>
        <v>4005.9502280000306</v>
      </c>
      <c r="CM14" s="54">
        <f t="shared" si="23"/>
        <v>1925.047202029383</v>
      </c>
      <c r="CN14" s="54">
        <f t="shared" si="24"/>
        <v>1969.2949829696668</v>
      </c>
      <c r="CO14" s="54">
        <f t="shared" si="25"/>
        <v>3295.4347884004465</v>
      </c>
      <c r="CP14" s="54">
        <f t="shared" si="26"/>
        <v>11423.424591075311</v>
      </c>
      <c r="CQ14" s="54">
        <f t="shared" si="27"/>
        <v>3619.1681392207156</v>
      </c>
      <c r="CR14" s="54">
        <f t="shared" si="28"/>
        <v>12173.689327547716</v>
      </c>
      <c r="CS14" s="54">
        <f t="shared" si="35"/>
        <v>64306.156862445787</v>
      </c>
      <c r="CU14" s="68" t="s">
        <v>65</v>
      </c>
      <c r="CV14" s="54" t="e">
        <f t="shared" si="36"/>
        <v>#REF!</v>
      </c>
      <c r="CW14" s="54" t="e">
        <f t="shared" si="29"/>
        <v>#REF!</v>
      </c>
      <c r="CX14" s="54" t="e">
        <f t="shared" si="29"/>
        <v>#REF!</v>
      </c>
      <c r="CY14" s="54" t="e">
        <f t="shared" si="29"/>
        <v>#REF!</v>
      </c>
      <c r="CZ14" s="54" t="e">
        <f t="shared" si="29"/>
        <v>#REF!</v>
      </c>
      <c r="DA14" s="54" t="e">
        <f t="shared" si="29"/>
        <v>#REF!</v>
      </c>
      <c r="DB14" s="54" t="e">
        <f t="shared" si="29"/>
        <v>#REF!</v>
      </c>
      <c r="DC14" s="54" t="e">
        <f t="shared" si="29"/>
        <v>#REF!</v>
      </c>
      <c r="DD14" s="54" t="e">
        <f t="shared" si="29"/>
        <v>#REF!</v>
      </c>
      <c r="DE14" s="54" t="e">
        <f t="shared" si="29"/>
        <v>#REF!</v>
      </c>
      <c r="DF14" s="54" t="e">
        <f t="shared" si="29"/>
        <v>#REF!</v>
      </c>
      <c r="DG14" s="54" t="e">
        <f t="shared" si="37"/>
        <v>#REF!</v>
      </c>
    </row>
    <row r="15" spans="1:111" x14ac:dyDescent="0.2">
      <c r="A15" s="52" t="s">
        <v>66</v>
      </c>
      <c r="B15" s="51">
        <f t="shared" si="62"/>
        <v>5080.6042808766533</v>
      </c>
      <c r="C15" s="51">
        <f t="shared" si="63"/>
        <v>4267.3668854858006</v>
      </c>
      <c r="D15" s="51">
        <f t="shared" si="64"/>
        <v>4048.2538043073318</v>
      </c>
      <c r="E15" s="51">
        <f t="shared" si="65"/>
        <v>557.70948496266328</v>
      </c>
      <c r="F15" s="51">
        <f t="shared" si="66"/>
        <v>2102.2691690323336</v>
      </c>
      <c r="G15" s="51">
        <f t="shared" si="67"/>
        <v>966.99144822215078</v>
      </c>
      <c r="H15" s="51">
        <f t="shared" si="68"/>
        <v>1204.7728036658873</v>
      </c>
      <c r="I15" s="51">
        <f t="shared" si="69"/>
        <v>2047.3470971421796</v>
      </c>
      <c r="J15" s="51">
        <f t="shared" si="70"/>
        <v>6324.567330771345</v>
      </c>
      <c r="K15" s="51">
        <f t="shared" si="71"/>
        <v>2028.4400405947133</v>
      </c>
      <c r="L15" s="51">
        <f t="shared" si="72"/>
        <v>6412.7145141676556</v>
      </c>
      <c r="M15" s="51">
        <f>'Summary for Energy MD Modelling'!Z14</f>
        <v>35041.036859228712</v>
      </c>
      <c r="O15" s="68" t="s">
        <v>66</v>
      </c>
      <c r="P15" s="56">
        <f t="shared" si="39"/>
        <v>11911.277873554165</v>
      </c>
      <c r="Q15" s="56">
        <f t="shared" si="40"/>
        <v>9960.3546701975156</v>
      </c>
      <c r="R15" s="56">
        <f t="shared" si="41"/>
        <v>10032.513555299987</v>
      </c>
      <c r="S15" s="56">
        <f t="shared" si="42"/>
        <v>1253.8036279240234</v>
      </c>
      <c r="T15" s="56">
        <f t="shared" si="43"/>
        <v>5107.9782458579584</v>
      </c>
      <c r="U15" s="56">
        <f t="shared" si="44"/>
        <v>2473.216866985289</v>
      </c>
      <c r="V15" s="56">
        <f t="shared" si="45"/>
        <v>2557.8991032529862</v>
      </c>
      <c r="W15" s="56">
        <f t="shared" si="46"/>
        <v>4277.2617727530123</v>
      </c>
      <c r="X15" s="56">
        <f t="shared" si="47"/>
        <v>14546.891509385519</v>
      </c>
      <c r="Y15" s="56">
        <f t="shared" si="48"/>
        <v>4652.024448787065</v>
      </c>
      <c r="Z15" s="56">
        <f t="shared" si="49"/>
        <v>15544.476791538476</v>
      </c>
      <c r="AA15" s="56">
        <f>'Summary for Energy MD Modelling'!AA14</f>
        <v>82317.69846553728</v>
      </c>
      <c r="AC15" s="68" t="s">
        <v>66</v>
      </c>
      <c r="AD15" s="49">
        <f t="shared" si="50"/>
        <v>2.3444608584038127</v>
      </c>
      <c r="AE15" s="49">
        <f t="shared" si="51"/>
        <v>2.3340750719312995</v>
      </c>
      <c r="AF15" s="49">
        <f t="shared" si="52"/>
        <v>2.4782323540647124</v>
      </c>
      <c r="AG15" s="49">
        <f t="shared" si="53"/>
        <v>2.2481303648761886</v>
      </c>
      <c r="AH15" s="49">
        <f t="shared" si="54"/>
        <v>2.4297451159449488</v>
      </c>
      <c r="AI15" s="49">
        <f t="shared" si="55"/>
        <v>2.5576408886887148</v>
      </c>
      <c r="AJ15" s="49">
        <f t="shared" si="56"/>
        <v>2.123138151417264</v>
      </c>
      <c r="AK15" s="49">
        <f t="shared" si="57"/>
        <v>2.0891727537179663</v>
      </c>
      <c r="AL15" s="49">
        <f t="shared" si="58"/>
        <v>2.3000611343972173</v>
      </c>
      <c r="AM15" s="49">
        <f t="shared" si="59"/>
        <v>2.2934000294251486</v>
      </c>
      <c r="AN15" s="49">
        <f t="shared" si="60"/>
        <v>2.4240088588375412</v>
      </c>
      <c r="AO15" s="49">
        <f t="shared" si="61"/>
        <v>2.3491798714813821</v>
      </c>
      <c r="AQ15" s="68" t="s">
        <v>66</v>
      </c>
      <c r="AR15" s="54">
        <f t="shared" si="5"/>
        <v>15.089712943172653</v>
      </c>
      <c r="AS15" s="54">
        <f t="shared" si="6"/>
        <v>12.618200530706154</v>
      </c>
      <c r="AT15" s="54">
        <f t="shared" si="7"/>
        <v>12.709614472522858</v>
      </c>
      <c r="AU15" s="54">
        <f t="shared" si="8"/>
        <v>1.5883717123657894</v>
      </c>
      <c r="AV15" s="54">
        <f t="shared" si="9"/>
        <v>6.4710038896077045</v>
      </c>
      <c r="AW15" s="54">
        <f t="shared" si="10"/>
        <v>3.1331762188069088</v>
      </c>
      <c r="AX15" s="54">
        <f t="shared" si="11"/>
        <v>3.2404552740208379</v>
      </c>
      <c r="AY15" s="54">
        <f t="shared" si="12"/>
        <v>5.4186169627482705</v>
      </c>
      <c r="AZ15" s="54">
        <f t="shared" si="13"/>
        <v>18.428620289302735</v>
      </c>
      <c r="BA15" s="54">
        <f t="shared" si="14"/>
        <v>5.8933822451303239</v>
      </c>
      <c r="BB15" s="54">
        <f t="shared" si="15"/>
        <v>19.692403714038704</v>
      </c>
      <c r="BC15" s="54">
        <f t="shared" si="30"/>
        <v>104.28355825242294</v>
      </c>
      <c r="BE15" s="68" t="s">
        <v>66</v>
      </c>
      <c r="BF15" s="54">
        <f t="shared" si="31"/>
        <v>10.43865175179895</v>
      </c>
      <c r="BG15" s="54">
        <f t="shared" si="16"/>
        <v>8.7289268901567567</v>
      </c>
      <c r="BH15" s="54">
        <f t="shared" si="16"/>
        <v>8.7921645612428421</v>
      </c>
      <c r="BI15" s="54">
        <f t="shared" si="16"/>
        <v>1.0987922182639587</v>
      </c>
      <c r="BJ15" s="54">
        <f t="shared" si="16"/>
        <v>4.47646395544679</v>
      </c>
      <c r="BK15" s="54">
        <f t="shared" si="16"/>
        <v>2.1674458320256815</v>
      </c>
      <c r="BL15" s="54">
        <f t="shared" si="16"/>
        <v>2.2416585557439879</v>
      </c>
      <c r="BM15" s="54">
        <f t="shared" si="16"/>
        <v>3.7484513896012661</v>
      </c>
      <c r="BN15" s="54">
        <f t="shared" si="16"/>
        <v>12.74841676515825</v>
      </c>
      <c r="BO15" s="54">
        <f t="shared" si="16"/>
        <v>4.0768810598868788</v>
      </c>
      <c r="BP15" s="54">
        <f t="shared" si="16"/>
        <v>13.622667661129297</v>
      </c>
      <c r="BQ15" s="54">
        <f t="shared" si="32"/>
        <v>72.140520640454653</v>
      </c>
      <c r="BS15" s="52" t="s">
        <v>66</v>
      </c>
      <c r="BT15" s="60">
        <f t="shared" si="33"/>
        <v>4.4737078936281218</v>
      </c>
      <c r="BU15" s="60">
        <f t="shared" si="17"/>
        <v>3.7409686672100406</v>
      </c>
      <c r="BV15" s="60">
        <f t="shared" si="17"/>
        <v>3.7680705262469338</v>
      </c>
      <c r="BW15" s="60">
        <f t="shared" si="17"/>
        <v>0.47091095068455369</v>
      </c>
      <c r="BX15" s="60">
        <f t="shared" si="17"/>
        <v>1.9184845523343395</v>
      </c>
      <c r="BY15" s="60">
        <f t="shared" si="17"/>
        <v>0.92890535658243545</v>
      </c>
      <c r="BZ15" s="60">
        <f t="shared" si="17"/>
        <v>0.96071080960456623</v>
      </c>
      <c r="CA15" s="60">
        <f t="shared" si="17"/>
        <v>1.6064791669719716</v>
      </c>
      <c r="CB15" s="60">
        <f t="shared" si="17"/>
        <v>5.4636071850678221</v>
      </c>
      <c r="CC15" s="60">
        <f t="shared" si="17"/>
        <v>1.7472347399515202</v>
      </c>
      <c r="CD15" s="60">
        <f t="shared" si="17"/>
        <v>5.8382861404839854</v>
      </c>
      <c r="CE15" s="60">
        <f t="shared" si="34"/>
        <v>30.917365988766292</v>
      </c>
      <c r="CG15" s="68" t="s">
        <v>66</v>
      </c>
      <c r="CH15" s="54">
        <f t="shared" si="18"/>
        <v>9529.0222988433325</v>
      </c>
      <c r="CI15" s="54">
        <f t="shared" si="19"/>
        <v>7968.2837361580132</v>
      </c>
      <c r="CJ15" s="54">
        <f t="shared" si="20"/>
        <v>8026.0108442399905</v>
      </c>
      <c r="CK15" s="54">
        <f t="shared" si="21"/>
        <v>1003.0429023392188</v>
      </c>
      <c r="CL15" s="54">
        <f t="shared" si="22"/>
        <v>4086.3825966863669</v>
      </c>
      <c r="CM15" s="54">
        <f t="shared" si="23"/>
        <v>1978.5734935882313</v>
      </c>
      <c r="CN15" s="54">
        <f t="shared" si="24"/>
        <v>2046.319282602389</v>
      </c>
      <c r="CO15" s="54">
        <f t="shared" si="25"/>
        <v>3421.8094182024101</v>
      </c>
      <c r="CP15" s="54">
        <f t="shared" si="26"/>
        <v>11637.513207508417</v>
      </c>
      <c r="CQ15" s="54">
        <f t="shared" si="27"/>
        <v>3721.619559029652</v>
      </c>
      <c r="CR15" s="54">
        <f t="shared" si="28"/>
        <v>12435.581433230782</v>
      </c>
      <c r="CS15" s="54">
        <f t="shared" si="35"/>
        <v>65854.158772428797</v>
      </c>
      <c r="CU15" s="68" t="s">
        <v>66</v>
      </c>
      <c r="CV15" s="54" t="e">
        <f t="shared" si="36"/>
        <v>#REF!</v>
      </c>
      <c r="CW15" s="54" t="e">
        <f t="shared" si="29"/>
        <v>#REF!</v>
      </c>
      <c r="CX15" s="54" t="e">
        <f t="shared" si="29"/>
        <v>#REF!</v>
      </c>
      <c r="CY15" s="54" t="e">
        <f t="shared" si="29"/>
        <v>#REF!</v>
      </c>
      <c r="CZ15" s="54" t="e">
        <f t="shared" si="29"/>
        <v>#REF!</v>
      </c>
      <c r="DA15" s="54" t="e">
        <f t="shared" si="29"/>
        <v>#REF!</v>
      </c>
      <c r="DB15" s="54" t="e">
        <f t="shared" si="29"/>
        <v>#REF!</v>
      </c>
      <c r="DC15" s="54" t="e">
        <f t="shared" si="29"/>
        <v>#REF!</v>
      </c>
      <c r="DD15" s="54" t="e">
        <f t="shared" si="29"/>
        <v>#REF!</v>
      </c>
      <c r="DE15" s="54" t="e">
        <f t="shared" si="29"/>
        <v>#REF!</v>
      </c>
      <c r="DF15" s="54" t="e">
        <f t="shared" si="29"/>
        <v>#REF!</v>
      </c>
      <c r="DG15" s="54" t="e">
        <f t="shared" si="37"/>
        <v>#REF!</v>
      </c>
    </row>
    <row r="16" spans="1:111" x14ac:dyDescent="0.2">
      <c r="A16" s="52" t="s">
        <v>67</v>
      </c>
      <c r="B16" s="51">
        <f t="shared" si="62"/>
        <v>5170.8134877454258</v>
      </c>
      <c r="C16" s="51">
        <f t="shared" si="63"/>
        <v>4351.7403616840838</v>
      </c>
      <c r="D16" s="51">
        <f t="shared" si="64"/>
        <v>4117.5906724195193</v>
      </c>
      <c r="E16" s="51">
        <f t="shared" si="65"/>
        <v>564.81400973450582</v>
      </c>
      <c r="F16" s="51">
        <f t="shared" si="66"/>
        <v>2141.0878920928758</v>
      </c>
      <c r="G16" s="51">
        <f t="shared" si="67"/>
        <v>982.72523759911803</v>
      </c>
      <c r="H16" s="51">
        <f t="shared" si="68"/>
        <v>1214.4919787080187</v>
      </c>
      <c r="I16" s="51">
        <f t="shared" si="69"/>
        <v>2066.7106635612922</v>
      </c>
      <c r="J16" s="51">
        <f t="shared" si="70"/>
        <v>6444.6921903055099</v>
      </c>
      <c r="K16" s="51">
        <f t="shared" si="71"/>
        <v>2054.4008633573426</v>
      </c>
      <c r="L16" s="51">
        <f t="shared" si="72"/>
        <v>6526.3869387240838</v>
      </c>
      <c r="M16" s="51">
        <f>'Summary for Energy MD Modelling'!Z15</f>
        <v>35635.454295931777</v>
      </c>
      <c r="O16" s="68" t="s">
        <v>67</v>
      </c>
      <c r="P16" s="56">
        <f t="shared" si="39"/>
        <v>12215.917572002634</v>
      </c>
      <c r="Q16" s="56">
        <f t="shared" si="40"/>
        <v>10235.835594313236</v>
      </c>
      <c r="R16" s="56">
        <f t="shared" si="41"/>
        <v>10281.60948543815</v>
      </c>
      <c r="S16" s="56">
        <f t="shared" si="42"/>
        <v>1279.887538565536</v>
      </c>
      <c r="T16" s="56">
        <f t="shared" si="43"/>
        <v>5241.4959175186541</v>
      </c>
      <c r="U16" s="56">
        <f t="shared" si="44"/>
        <v>2532.665472466063</v>
      </c>
      <c r="V16" s="56">
        <f t="shared" si="45"/>
        <v>2602.7491493412895</v>
      </c>
      <c r="W16" s="56">
        <f t="shared" si="46"/>
        <v>4355.5972473484417</v>
      </c>
      <c r="X16" s="56">
        <f t="shared" si="47"/>
        <v>14944.34388301589</v>
      </c>
      <c r="Y16" s="56">
        <f t="shared" si="48"/>
        <v>4754.9044292891704</v>
      </c>
      <c r="Z16" s="56">
        <f t="shared" si="49"/>
        <v>15958.413190001247</v>
      </c>
      <c r="AA16" s="56">
        <f>'Summary for Energy MD Modelling'!AA15</f>
        <v>84403.419479301199</v>
      </c>
      <c r="AC16" s="68" t="s">
        <v>67</v>
      </c>
      <c r="AD16" s="49">
        <f t="shared" si="50"/>
        <v>2.3624749956566329</v>
      </c>
      <c r="AE16" s="49">
        <f t="shared" si="51"/>
        <v>2.3521246084525274</v>
      </c>
      <c r="AF16" s="49">
        <f t="shared" si="52"/>
        <v>2.4969964970793512</v>
      </c>
      <c r="AG16" s="49">
        <f t="shared" si="53"/>
        <v>2.2660336261261556</v>
      </c>
      <c r="AH16" s="49">
        <f t="shared" si="54"/>
        <v>2.4480526637302984</v>
      </c>
      <c r="AI16" s="49">
        <f t="shared" si="55"/>
        <v>2.5771857438540824</v>
      </c>
      <c r="AJ16" s="49">
        <f t="shared" si="56"/>
        <v>2.1430764426374429</v>
      </c>
      <c r="AK16" s="49">
        <f t="shared" si="57"/>
        <v>2.1075021889338927</v>
      </c>
      <c r="AL16" s="49">
        <f t="shared" si="58"/>
        <v>2.3188607681676503</v>
      </c>
      <c r="AM16" s="49">
        <f t="shared" si="59"/>
        <v>2.3144968998497264</v>
      </c>
      <c r="AN16" s="49">
        <f t="shared" si="60"/>
        <v>2.445214073243585</v>
      </c>
      <c r="AO16" s="49">
        <f t="shared" si="61"/>
        <v>2.3685237398232601</v>
      </c>
      <c r="AQ16" s="68" t="s">
        <v>67</v>
      </c>
      <c r="AR16" s="54">
        <f t="shared" si="5"/>
        <v>15.475643457889996</v>
      </c>
      <c r="AS16" s="54">
        <f t="shared" si="6"/>
        <v>12.967191471086743</v>
      </c>
      <c r="AT16" s="54">
        <f t="shared" si="7"/>
        <v>13.025179781383871</v>
      </c>
      <c r="AU16" s="54">
        <f t="shared" si="8"/>
        <v>1.6214159187216559</v>
      </c>
      <c r="AV16" s="54">
        <f t="shared" si="9"/>
        <v>6.6401497494884376</v>
      </c>
      <c r="AW16" s="54">
        <f t="shared" si="10"/>
        <v>3.2084882383147812</v>
      </c>
      <c r="AX16" s="54">
        <f t="shared" si="11"/>
        <v>3.2972732181696482</v>
      </c>
      <c r="AY16" s="54">
        <f t="shared" si="12"/>
        <v>5.517855670589741</v>
      </c>
      <c r="AZ16" s="54">
        <f t="shared" si="13"/>
        <v>18.932129844728411</v>
      </c>
      <c r="BA16" s="54">
        <f t="shared" si="14"/>
        <v>6.023714975997323</v>
      </c>
      <c r="BB16" s="54">
        <f t="shared" si="15"/>
        <v>20.216795932559766</v>
      </c>
      <c r="BC16" s="54">
        <f t="shared" si="30"/>
        <v>106.92583825893036</v>
      </c>
      <c r="BE16" s="68" t="s">
        <v>67</v>
      </c>
      <c r="BF16" s="54">
        <f t="shared" si="31"/>
        <v>10.699102097359566</v>
      </c>
      <c r="BG16" s="54">
        <f t="shared" si="16"/>
        <v>8.9648812240136202</v>
      </c>
      <c r="BH16" s="54">
        <f t="shared" si="16"/>
        <v>9.0049715022634729</v>
      </c>
      <c r="BI16" s="54">
        <f t="shared" si="16"/>
        <v>1.1209675710022011</v>
      </c>
      <c r="BJ16" s="54">
        <f t="shared" si="16"/>
        <v>4.5906743913328478</v>
      </c>
      <c r="BK16" s="54">
        <f t="shared" si="16"/>
        <v>2.2181916592557349</v>
      </c>
      <c r="BL16" s="54">
        <f t="shared" si="16"/>
        <v>2.2795732468300423</v>
      </c>
      <c r="BM16" s="54">
        <f t="shared" si="16"/>
        <v>3.8147752200917693</v>
      </c>
      <c r="BN16" s="54">
        <f t="shared" si="16"/>
        <v>13.088747532881886</v>
      </c>
      <c r="BO16" s="54">
        <f t="shared" si="16"/>
        <v>4.1645015736474127</v>
      </c>
      <c r="BP16" s="54">
        <f t="shared" si="16"/>
        <v>13.97690276029607</v>
      </c>
      <c r="BQ16" s="54">
        <f t="shared" si="32"/>
        <v>73.923288778974623</v>
      </c>
      <c r="BS16" s="52" t="s">
        <v>67</v>
      </c>
      <c r="BT16" s="60">
        <f t="shared" si="33"/>
        <v>4.5853294702969567</v>
      </c>
      <c r="BU16" s="60">
        <f t="shared" si="17"/>
        <v>3.8420919531486941</v>
      </c>
      <c r="BV16" s="60">
        <f t="shared" si="17"/>
        <v>3.8592735009700601</v>
      </c>
      <c r="BW16" s="60">
        <f t="shared" si="17"/>
        <v>0.48041467328665788</v>
      </c>
      <c r="BX16" s="60">
        <f t="shared" si="17"/>
        <v>1.9674318819997927</v>
      </c>
      <c r="BY16" s="60">
        <f t="shared" si="17"/>
        <v>0.95065356825245795</v>
      </c>
      <c r="BZ16" s="60">
        <f t="shared" si="17"/>
        <v>0.97695996292716147</v>
      </c>
      <c r="CA16" s="60">
        <f t="shared" si="17"/>
        <v>1.6349036657536158</v>
      </c>
      <c r="CB16" s="60">
        <f t="shared" si="17"/>
        <v>5.6094632283779511</v>
      </c>
      <c r="CC16" s="60">
        <f t="shared" si="17"/>
        <v>1.784786388706034</v>
      </c>
      <c r="CD16" s="60">
        <f t="shared" si="17"/>
        <v>5.9901011829840307</v>
      </c>
      <c r="CE16" s="60">
        <f t="shared" si="34"/>
        <v>31.681409476703415</v>
      </c>
      <c r="CG16" s="68" t="s">
        <v>67</v>
      </c>
      <c r="CH16" s="54">
        <f t="shared" si="18"/>
        <v>9772.734057602107</v>
      </c>
      <c r="CI16" s="54">
        <f t="shared" si="19"/>
        <v>8188.6684754505886</v>
      </c>
      <c r="CJ16" s="54">
        <f t="shared" si="20"/>
        <v>8225.2875883505203</v>
      </c>
      <c r="CK16" s="54">
        <f t="shared" si="21"/>
        <v>1023.9100308524289</v>
      </c>
      <c r="CL16" s="54">
        <f t="shared" si="22"/>
        <v>4193.1967340149231</v>
      </c>
      <c r="CM16" s="54">
        <f t="shared" si="23"/>
        <v>2026.1323779728505</v>
      </c>
      <c r="CN16" s="54">
        <f t="shared" si="24"/>
        <v>2082.1993194730317</v>
      </c>
      <c r="CO16" s="54">
        <f t="shared" si="25"/>
        <v>3484.4777978787533</v>
      </c>
      <c r="CP16" s="54">
        <f t="shared" si="26"/>
        <v>11955.475106412712</v>
      </c>
      <c r="CQ16" s="54">
        <f t="shared" si="27"/>
        <v>3803.9235434313364</v>
      </c>
      <c r="CR16" s="54">
        <f t="shared" si="28"/>
        <v>12766.730552000998</v>
      </c>
      <c r="CS16" s="54">
        <f t="shared" si="35"/>
        <v>67522.735583440255</v>
      </c>
      <c r="CU16" s="68" t="s">
        <v>67</v>
      </c>
      <c r="CV16" s="54" t="e">
        <f t="shared" si="36"/>
        <v>#REF!</v>
      </c>
      <c r="CW16" s="54" t="e">
        <f t="shared" si="29"/>
        <v>#REF!</v>
      </c>
      <c r="CX16" s="54" t="e">
        <f t="shared" si="29"/>
        <v>#REF!</v>
      </c>
      <c r="CY16" s="54" t="e">
        <f t="shared" si="29"/>
        <v>#REF!</v>
      </c>
      <c r="CZ16" s="54" t="e">
        <f t="shared" si="29"/>
        <v>#REF!</v>
      </c>
      <c r="DA16" s="54" t="e">
        <f t="shared" si="29"/>
        <v>#REF!</v>
      </c>
      <c r="DB16" s="54" t="e">
        <f t="shared" si="29"/>
        <v>#REF!</v>
      </c>
      <c r="DC16" s="54" t="e">
        <f t="shared" si="29"/>
        <v>#REF!</v>
      </c>
      <c r="DD16" s="54" t="e">
        <f t="shared" si="29"/>
        <v>#REF!</v>
      </c>
      <c r="DE16" s="54" t="e">
        <f t="shared" si="29"/>
        <v>#REF!</v>
      </c>
      <c r="DF16" s="54" t="e">
        <f t="shared" si="29"/>
        <v>#REF!</v>
      </c>
      <c r="DG16" s="54" t="e">
        <f t="shared" si="37"/>
        <v>#REF!</v>
      </c>
    </row>
    <row r="17" spans="1:111" x14ac:dyDescent="0.2">
      <c r="A17" s="52" t="s">
        <v>68</v>
      </c>
      <c r="B17" s="51">
        <f t="shared" si="62"/>
        <v>5262.2200756160346</v>
      </c>
      <c r="C17" s="51">
        <f t="shared" si="63"/>
        <v>4429.0421606392101</v>
      </c>
      <c r="D17" s="51">
        <f t="shared" si="64"/>
        <v>4191.7169999287571</v>
      </c>
      <c r="E17" s="51">
        <f t="shared" si="65"/>
        <v>575.4011531200731</v>
      </c>
      <c r="F17" s="51">
        <f t="shared" si="66"/>
        <v>2180.8700982763698</v>
      </c>
      <c r="G17" s="51">
        <f t="shared" si="67"/>
        <v>1000.4906242118268</v>
      </c>
      <c r="H17" s="51">
        <f t="shared" si="68"/>
        <v>1237.6966570740969</v>
      </c>
      <c r="I17" s="51">
        <f t="shared" si="69"/>
        <v>2105.3797780660343</v>
      </c>
      <c r="J17" s="51">
        <f t="shared" si="70"/>
        <v>6563.0838871590013</v>
      </c>
      <c r="K17" s="51">
        <f t="shared" si="71"/>
        <v>2093.7387088358669</v>
      </c>
      <c r="L17" s="51">
        <f t="shared" si="72"/>
        <v>6645.2809541910492</v>
      </c>
      <c r="M17" s="51">
        <f>'Summary for Energy MD Modelling'!Z16</f>
        <v>36284.92109711832</v>
      </c>
      <c r="O17" s="68" t="s">
        <v>68</v>
      </c>
      <c r="P17" s="56">
        <f t="shared" si="39"/>
        <v>12531.86933081212</v>
      </c>
      <c r="Q17" s="56">
        <f t="shared" si="40"/>
        <v>10506.034014657873</v>
      </c>
      <c r="R17" s="56">
        <f t="shared" si="41"/>
        <v>10549.679219580452</v>
      </c>
      <c r="S17" s="56">
        <f t="shared" si="42"/>
        <v>1313.8138617031193</v>
      </c>
      <c r="T17" s="56">
        <f t="shared" si="43"/>
        <v>5384.6059750129016</v>
      </c>
      <c r="U17" s="56">
        <f t="shared" si="44"/>
        <v>2598.9424125223891</v>
      </c>
      <c r="V17" s="56">
        <f t="shared" si="45"/>
        <v>2672.601397250593</v>
      </c>
      <c r="W17" s="56">
        <f t="shared" si="46"/>
        <v>4471.297146637532</v>
      </c>
      <c r="X17" s="56">
        <f t="shared" si="47"/>
        <v>15347.290098555091</v>
      </c>
      <c r="Y17" s="56">
        <f t="shared" si="48"/>
        <v>4884.5984582935862</v>
      </c>
      <c r="Z17" s="56">
        <f t="shared" si="49"/>
        <v>16381.470495778676</v>
      </c>
      <c r="AA17" s="56">
        <f>'Summary for Energy MD Modelling'!AA16</f>
        <v>86642.202410805345</v>
      </c>
      <c r="AC17" s="68" t="s">
        <v>68</v>
      </c>
      <c r="AD17" s="49">
        <f t="shared" si="50"/>
        <v>2.3814795182896349</v>
      </c>
      <c r="AE17" s="49">
        <f t="shared" si="51"/>
        <v>2.3720781229008705</v>
      </c>
      <c r="AF17" s="49">
        <f t="shared" si="52"/>
        <v>2.5167918587442224</v>
      </c>
      <c r="AG17" s="49">
        <f t="shared" si="53"/>
        <v>2.2833007104331546</v>
      </c>
      <c r="AH17" s="49">
        <f t="shared" si="54"/>
        <v>2.4690172877644452</v>
      </c>
      <c r="AI17" s="49">
        <f t="shared" si="55"/>
        <v>2.5976679337398103</v>
      </c>
      <c r="AJ17" s="49">
        <f t="shared" si="56"/>
        <v>2.1593347465029091</v>
      </c>
      <c r="AK17" s="49">
        <f t="shared" si="57"/>
        <v>2.1237485004937158</v>
      </c>
      <c r="AL17" s="49">
        <f t="shared" si="58"/>
        <v>2.3384266241945841</v>
      </c>
      <c r="AM17" s="49">
        <f t="shared" si="59"/>
        <v>2.3329551283930061</v>
      </c>
      <c r="AN17" s="49">
        <f t="shared" si="60"/>
        <v>2.4651283532936561</v>
      </c>
      <c r="AO17" s="49">
        <f t="shared" si="61"/>
        <v>2.3878294286186641</v>
      </c>
      <c r="AQ17" s="68" t="s">
        <v>68</v>
      </c>
      <c r="AR17" s="54">
        <f t="shared" si="5"/>
        <v>15.875904571343737</v>
      </c>
      <c r="AS17" s="54">
        <f t="shared" si="6"/>
        <v>13.309490311226442</v>
      </c>
      <c r="AT17" s="54">
        <f t="shared" si="7"/>
        <v>13.364781911390509</v>
      </c>
      <c r="AU17" s="54">
        <f t="shared" si="8"/>
        <v>1.6643952264666353</v>
      </c>
      <c r="AV17" s="54">
        <f t="shared" si="9"/>
        <v>6.8214476513419156</v>
      </c>
      <c r="AW17" s="54">
        <f t="shared" si="10"/>
        <v>3.2924506822119453</v>
      </c>
      <c r="AX17" s="54">
        <f t="shared" si="11"/>
        <v>3.3857650139766262</v>
      </c>
      <c r="AY17" s="54">
        <f t="shared" si="12"/>
        <v>5.6644292193189347</v>
      </c>
      <c r="AZ17" s="54">
        <f t="shared" si="13"/>
        <v>19.442599232528025</v>
      </c>
      <c r="BA17" s="54">
        <f t="shared" si="14"/>
        <v>6.1880168828871991</v>
      </c>
      <c r="BB17" s="54">
        <f t="shared" si="15"/>
        <v>20.75274290403182</v>
      </c>
      <c r="BC17" s="54">
        <f t="shared" si="30"/>
        <v>109.76202360672377</v>
      </c>
      <c r="BE17" s="68" t="s">
        <v>68</v>
      </c>
      <c r="BF17" s="54">
        <f t="shared" si="31"/>
        <v>10.96955482686573</v>
      </c>
      <c r="BG17" s="54">
        <f t="shared" si="16"/>
        <v>9.1962749606197285</v>
      </c>
      <c r="BH17" s="54">
        <f t="shared" si="16"/>
        <v>9.2344790350231261</v>
      </c>
      <c r="BI17" s="54">
        <f t="shared" si="16"/>
        <v>1.150024214888187</v>
      </c>
      <c r="BJ17" s="54">
        <f t="shared" si="16"/>
        <v>4.713321604682343</v>
      </c>
      <c r="BK17" s="54">
        <f t="shared" si="16"/>
        <v>2.2749392395861756</v>
      </c>
      <c r="BL17" s="54">
        <f t="shared" si="16"/>
        <v>2.33941535644774</v>
      </c>
      <c r="BM17" s="54">
        <f t="shared" si="16"/>
        <v>3.9138725358916719</v>
      </c>
      <c r="BN17" s="54">
        <f t="shared" si="16"/>
        <v>13.433984646327589</v>
      </c>
      <c r="BO17" s="54">
        <f t="shared" si="16"/>
        <v>4.2756486826537126</v>
      </c>
      <c r="BP17" s="54">
        <f t="shared" si="16"/>
        <v>14.339236549993799</v>
      </c>
      <c r="BQ17" s="54">
        <f t="shared" si="32"/>
        <v>75.840751652979804</v>
      </c>
      <c r="BS17" s="52" t="s">
        <v>68</v>
      </c>
      <c r="BT17" s="60">
        <f t="shared" si="33"/>
        <v>4.7012377829424565</v>
      </c>
      <c r="BU17" s="60">
        <f t="shared" si="17"/>
        <v>3.9412606974084561</v>
      </c>
      <c r="BV17" s="60">
        <f t="shared" si="17"/>
        <v>3.9576338721527691</v>
      </c>
      <c r="BW17" s="60">
        <f t="shared" si="17"/>
        <v>0.49286752066636597</v>
      </c>
      <c r="BX17" s="60">
        <f t="shared" si="17"/>
        <v>2.0199949734352902</v>
      </c>
      <c r="BY17" s="60">
        <f t="shared" si="17"/>
        <v>0.97497395982264701</v>
      </c>
      <c r="BZ17" s="60">
        <f t="shared" si="17"/>
        <v>1.0026065813347462</v>
      </c>
      <c r="CA17" s="60">
        <f t="shared" si="17"/>
        <v>1.6773739439535742</v>
      </c>
      <c r="CB17" s="60">
        <f t="shared" si="17"/>
        <v>5.7574219912832536</v>
      </c>
      <c r="CC17" s="60">
        <f t="shared" si="17"/>
        <v>1.8324208639944493</v>
      </c>
      <c r="CD17" s="60">
        <f t="shared" si="17"/>
        <v>6.145387092854488</v>
      </c>
      <c r="CE17" s="60">
        <f t="shared" si="34"/>
        <v>32.503179279848496</v>
      </c>
      <c r="CG17" s="68" t="s">
        <v>68</v>
      </c>
      <c r="CH17" s="54">
        <f t="shared" si="18"/>
        <v>10025.495464649697</v>
      </c>
      <c r="CI17" s="54">
        <f t="shared" si="19"/>
        <v>8404.8272117262986</v>
      </c>
      <c r="CJ17" s="54">
        <f t="shared" si="20"/>
        <v>8439.7433756643622</v>
      </c>
      <c r="CK17" s="54">
        <f t="shared" si="21"/>
        <v>1051.0510893624955</v>
      </c>
      <c r="CL17" s="54">
        <f t="shared" si="22"/>
        <v>4307.6847800103214</v>
      </c>
      <c r="CM17" s="54">
        <f t="shared" si="23"/>
        <v>2079.1539300179115</v>
      </c>
      <c r="CN17" s="54">
        <f t="shared" si="24"/>
        <v>2138.0811178004747</v>
      </c>
      <c r="CO17" s="54">
        <f t="shared" si="25"/>
        <v>3577.037717310026</v>
      </c>
      <c r="CP17" s="54">
        <f t="shared" si="26"/>
        <v>12277.832078844074</v>
      </c>
      <c r="CQ17" s="54">
        <f t="shared" si="27"/>
        <v>3907.6787666348691</v>
      </c>
      <c r="CR17" s="54">
        <f t="shared" si="28"/>
        <v>13105.176396622941</v>
      </c>
      <c r="CS17" s="54">
        <f t="shared" si="35"/>
        <v>69313.761928643478</v>
      </c>
      <c r="CU17" s="68" t="s">
        <v>68</v>
      </c>
      <c r="CV17" s="54" t="e">
        <f t="shared" si="36"/>
        <v>#REF!</v>
      </c>
      <c r="CW17" s="54" t="e">
        <f t="shared" si="29"/>
        <v>#REF!</v>
      </c>
      <c r="CX17" s="54" t="e">
        <f t="shared" si="29"/>
        <v>#REF!</v>
      </c>
      <c r="CY17" s="54" t="e">
        <f t="shared" si="29"/>
        <v>#REF!</v>
      </c>
      <c r="CZ17" s="54" t="e">
        <f t="shared" si="29"/>
        <v>#REF!</v>
      </c>
      <c r="DA17" s="54" t="e">
        <f t="shared" si="29"/>
        <v>#REF!</v>
      </c>
      <c r="DB17" s="54" t="e">
        <f t="shared" si="29"/>
        <v>#REF!</v>
      </c>
      <c r="DC17" s="54" t="e">
        <f t="shared" si="29"/>
        <v>#REF!</v>
      </c>
      <c r="DD17" s="54" t="e">
        <f t="shared" si="29"/>
        <v>#REF!</v>
      </c>
      <c r="DE17" s="54" t="e">
        <f t="shared" si="29"/>
        <v>#REF!</v>
      </c>
      <c r="DF17" s="54" t="e">
        <f t="shared" si="29"/>
        <v>#REF!</v>
      </c>
      <c r="DG17" s="54" t="e">
        <f t="shared" si="37"/>
        <v>#REF!</v>
      </c>
    </row>
    <row r="18" spans="1:111" x14ac:dyDescent="0.2">
      <c r="A18" s="52" t="s">
        <v>69</v>
      </c>
      <c r="B18" s="51">
        <f t="shared" si="62"/>
        <v>5379.5535700654018</v>
      </c>
      <c r="C18" s="51">
        <f t="shared" si="63"/>
        <v>4524.6137259544503</v>
      </c>
      <c r="D18" s="51">
        <f t="shared" si="64"/>
        <v>4285.143473536471</v>
      </c>
      <c r="E18" s="51">
        <f t="shared" si="65"/>
        <v>588.77722250424677</v>
      </c>
      <c r="F18" s="51">
        <f t="shared" si="66"/>
        <v>2227.6834419662268</v>
      </c>
      <c r="G18" s="51">
        <f t="shared" si="67"/>
        <v>1023.0223514606618</v>
      </c>
      <c r="H18" s="51">
        <f t="shared" si="68"/>
        <v>1268.0984411712727</v>
      </c>
      <c r="I18" s="51">
        <f t="shared" si="69"/>
        <v>2156.6700055404967</v>
      </c>
      <c r="J18" s="51">
        <f t="shared" si="70"/>
        <v>6703.7388679362366</v>
      </c>
      <c r="K18" s="51">
        <f t="shared" si="71"/>
        <v>2141.8084681606319</v>
      </c>
      <c r="L18" s="51">
        <f t="shared" si="72"/>
        <v>6791.1366343180453</v>
      </c>
      <c r="M18" s="51">
        <f>'Summary for Energy MD Modelling'!Z17</f>
        <v>37090.246202614144</v>
      </c>
      <c r="O18" s="68" t="s">
        <v>69</v>
      </c>
      <c r="P18" s="56">
        <f t="shared" si="39"/>
        <v>12952.467206163046</v>
      </c>
      <c r="Q18" s="56">
        <f t="shared" si="40"/>
        <v>10847.78227590081</v>
      </c>
      <c r="R18" s="56">
        <f t="shared" si="41"/>
        <v>10904.871389189702</v>
      </c>
      <c r="S18" s="56">
        <f t="shared" si="42"/>
        <v>1359.4095486946908</v>
      </c>
      <c r="T18" s="56">
        <f t="shared" si="43"/>
        <v>5559.2022942986123</v>
      </c>
      <c r="U18" s="56">
        <f t="shared" si="44"/>
        <v>2686.9546129843593</v>
      </c>
      <c r="V18" s="56">
        <f t="shared" si="45"/>
        <v>2767.6622365092817</v>
      </c>
      <c r="W18" s="56">
        <f t="shared" si="46"/>
        <v>4629.9913554679024</v>
      </c>
      <c r="X18" s="56">
        <f t="shared" si="47"/>
        <v>15842.453552407431</v>
      </c>
      <c r="Y18" s="56">
        <f t="shared" si="48"/>
        <v>5049.5161368556892</v>
      </c>
      <c r="Z18" s="56">
        <f t="shared" si="49"/>
        <v>16918.61515164352</v>
      </c>
      <c r="AA18" s="56">
        <f>'Summary for Energy MD Modelling'!AA17</f>
        <v>89518.925760116166</v>
      </c>
      <c r="AC18" s="68" t="s">
        <v>69</v>
      </c>
      <c r="AD18" s="49">
        <f t="shared" si="50"/>
        <v>2.407721577165292</v>
      </c>
      <c r="AE18" s="49">
        <f t="shared" si="51"/>
        <v>2.3975046120898447</v>
      </c>
      <c r="AF18" s="49">
        <f t="shared" si="52"/>
        <v>2.5448089326610246</v>
      </c>
      <c r="AG18" s="49">
        <f t="shared" si="53"/>
        <v>2.3088691218602388</v>
      </c>
      <c r="AH18" s="49">
        <f t="shared" si="54"/>
        <v>2.4955081990428036</v>
      </c>
      <c r="AI18" s="49">
        <f t="shared" si="55"/>
        <v>2.6264867127760705</v>
      </c>
      <c r="AJ18" s="49">
        <f t="shared" si="56"/>
        <v>2.1825294840303915</v>
      </c>
      <c r="AK18" s="49">
        <f t="shared" si="57"/>
        <v>2.1468241982192131</v>
      </c>
      <c r="AL18" s="49">
        <f t="shared" si="58"/>
        <v>2.3632265314183654</v>
      </c>
      <c r="AM18" s="49">
        <f t="shared" si="59"/>
        <v>2.3575946271200308</v>
      </c>
      <c r="AN18" s="49">
        <f t="shared" si="60"/>
        <v>2.4912788628265408</v>
      </c>
      <c r="AO18" s="49">
        <f t="shared" si="61"/>
        <v>2.4135435842377024</v>
      </c>
      <c r="AQ18" s="68" t="s">
        <v>69</v>
      </c>
      <c r="AR18" s="54">
        <f t="shared" si="5"/>
        <v>16.408735831845597</v>
      </c>
      <c r="AS18" s="54">
        <f t="shared" si="6"/>
        <v>13.742431530105552</v>
      </c>
      <c r="AT18" s="54">
        <f t="shared" si="7"/>
        <v>13.814754444645418</v>
      </c>
      <c r="AU18" s="54">
        <f t="shared" si="8"/>
        <v>1.7221577801954122</v>
      </c>
      <c r="AV18" s="54">
        <f t="shared" si="9"/>
        <v>7.0426336875442406</v>
      </c>
      <c r="AW18" s="54">
        <f t="shared" si="10"/>
        <v>3.4039482775637206</v>
      </c>
      <c r="AX18" s="54">
        <f t="shared" si="11"/>
        <v>3.5061921244662133</v>
      </c>
      <c r="AY18" s="54">
        <f t="shared" si="12"/>
        <v>5.8654697862853782</v>
      </c>
      <c r="AZ18" s="54">
        <f t="shared" si="13"/>
        <v>20.069893336309374</v>
      </c>
      <c r="BA18" s="54">
        <f t="shared" si="14"/>
        <v>6.3969416057569219</v>
      </c>
      <c r="BB18" s="54">
        <f t="shared" si="15"/>
        <v>21.433220578384091</v>
      </c>
      <c r="BC18" s="54">
        <f t="shared" si="30"/>
        <v>113.40637898310192</v>
      </c>
      <c r="BE18" s="68" t="s">
        <v>69</v>
      </c>
      <c r="BF18" s="54">
        <f t="shared" si="31"/>
        <v>11.301559832273512</v>
      </c>
      <c r="BG18" s="54">
        <f t="shared" si="16"/>
        <v>9.4651357526877238</v>
      </c>
      <c r="BH18" s="54">
        <f t="shared" si="16"/>
        <v>9.5149483497270637</v>
      </c>
      <c r="BI18" s="54">
        <f t="shared" si="16"/>
        <v>1.1861406870674598</v>
      </c>
      <c r="BJ18" s="54">
        <f t="shared" si="16"/>
        <v>4.8506324199634552</v>
      </c>
      <c r="BK18" s="54">
        <f t="shared" si="16"/>
        <v>2.3444783022339499</v>
      </c>
      <c r="BL18" s="54">
        <f t="shared" si="16"/>
        <v>2.4148990198987286</v>
      </c>
      <c r="BM18" s="54">
        <f t="shared" si="16"/>
        <v>4.0398576961331196</v>
      </c>
      <c r="BN18" s="54">
        <f t="shared" si="16"/>
        <v>13.823191664006194</v>
      </c>
      <c r="BO18" s="54">
        <f t="shared" si="16"/>
        <v>4.4059103054552677</v>
      </c>
      <c r="BP18" s="54">
        <f t="shared" si="16"/>
        <v>14.762186876993471</v>
      </c>
      <c r="BQ18" s="54">
        <f t="shared" si="32"/>
        <v>78.10894090643994</v>
      </c>
      <c r="BS18" s="52" t="s">
        <v>69</v>
      </c>
      <c r="BT18" s="60">
        <f t="shared" si="33"/>
        <v>4.843525642402934</v>
      </c>
      <c r="BU18" s="60">
        <f t="shared" si="17"/>
        <v>4.0564867511518816</v>
      </c>
      <c r="BV18" s="60">
        <f t="shared" si="17"/>
        <v>4.0778350070258842</v>
      </c>
      <c r="BW18" s="60">
        <f t="shared" si="17"/>
        <v>0.50834600874319724</v>
      </c>
      <c r="BX18" s="60">
        <f t="shared" si="17"/>
        <v>2.0788424656986235</v>
      </c>
      <c r="BY18" s="60">
        <f t="shared" si="17"/>
        <v>1.0047764152431218</v>
      </c>
      <c r="BZ18" s="60">
        <f t="shared" si="17"/>
        <v>1.0349567228137411</v>
      </c>
      <c r="CA18" s="60">
        <f t="shared" si="17"/>
        <v>1.7313675840570513</v>
      </c>
      <c r="CB18" s="60">
        <f t="shared" si="17"/>
        <v>5.9242249988597973</v>
      </c>
      <c r="CC18" s="60">
        <f t="shared" si="17"/>
        <v>1.8882472737665443</v>
      </c>
      <c r="CD18" s="60">
        <f t="shared" si="17"/>
        <v>6.3266515187114898</v>
      </c>
      <c r="CE18" s="60">
        <f t="shared" si="34"/>
        <v>33.475260388474268</v>
      </c>
      <c r="CG18" s="68" t="s">
        <v>69</v>
      </c>
      <c r="CH18" s="54">
        <f t="shared" si="18"/>
        <v>10361.973764930437</v>
      </c>
      <c r="CI18" s="54">
        <f t="shared" si="19"/>
        <v>8678.2258207206487</v>
      </c>
      <c r="CJ18" s="54">
        <f t="shared" si="20"/>
        <v>8723.8971113517619</v>
      </c>
      <c r="CK18" s="54">
        <f t="shared" si="21"/>
        <v>1087.5276389557528</v>
      </c>
      <c r="CL18" s="54">
        <f t="shared" si="22"/>
        <v>4447.36183543889</v>
      </c>
      <c r="CM18" s="54">
        <f t="shared" si="23"/>
        <v>2149.5636903874874</v>
      </c>
      <c r="CN18" s="54">
        <f t="shared" si="24"/>
        <v>2214.1297892074253</v>
      </c>
      <c r="CO18" s="54">
        <f t="shared" si="25"/>
        <v>3703.9930843743223</v>
      </c>
      <c r="CP18" s="54">
        <f t="shared" si="26"/>
        <v>12673.962841925946</v>
      </c>
      <c r="CQ18" s="54">
        <f t="shared" si="27"/>
        <v>4039.6129094845514</v>
      </c>
      <c r="CR18" s="54">
        <f t="shared" si="28"/>
        <v>13534.892121314817</v>
      </c>
      <c r="CS18" s="54">
        <f t="shared" si="35"/>
        <v>71615.140608092042</v>
      </c>
      <c r="CU18" s="68" t="s">
        <v>69</v>
      </c>
      <c r="CV18" s="54" t="e">
        <f t="shared" si="36"/>
        <v>#REF!</v>
      </c>
      <c r="CW18" s="54" t="e">
        <f t="shared" si="29"/>
        <v>#REF!</v>
      </c>
      <c r="CX18" s="54" t="e">
        <f t="shared" si="29"/>
        <v>#REF!</v>
      </c>
      <c r="CY18" s="54" t="e">
        <f t="shared" si="29"/>
        <v>#REF!</v>
      </c>
      <c r="CZ18" s="54" t="e">
        <f t="shared" si="29"/>
        <v>#REF!</v>
      </c>
      <c r="DA18" s="54" t="e">
        <f t="shared" si="29"/>
        <v>#REF!</v>
      </c>
      <c r="DB18" s="54" t="e">
        <f t="shared" si="29"/>
        <v>#REF!</v>
      </c>
      <c r="DC18" s="54" t="e">
        <f t="shared" si="29"/>
        <v>#REF!</v>
      </c>
      <c r="DD18" s="54" t="e">
        <f t="shared" si="29"/>
        <v>#REF!</v>
      </c>
      <c r="DE18" s="54" t="e">
        <f t="shared" si="29"/>
        <v>#REF!</v>
      </c>
      <c r="DF18" s="54" t="e">
        <f t="shared" si="29"/>
        <v>#REF!</v>
      </c>
      <c r="DG18" s="54" t="e">
        <f t="shared" si="37"/>
        <v>#REF!</v>
      </c>
    </row>
    <row r="19" spans="1:111" x14ac:dyDescent="0.2">
      <c r="A19" s="52" t="s">
        <v>70</v>
      </c>
      <c r="B19" s="51">
        <f t="shared" si="62"/>
        <v>5505.2767991916708</v>
      </c>
      <c r="C19" s="51">
        <f t="shared" si="63"/>
        <v>4632.3785381615062</v>
      </c>
      <c r="D19" s="51">
        <f t="shared" si="64"/>
        <v>4384.8573991677958</v>
      </c>
      <c r="E19" s="51">
        <f t="shared" si="65"/>
        <v>601.96232183747441</v>
      </c>
      <c r="F19" s="51">
        <f t="shared" si="66"/>
        <v>2280.3092698371538</v>
      </c>
      <c r="G19" s="51">
        <f t="shared" si="67"/>
        <v>1046.6455203514117</v>
      </c>
      <c r="H19" s="51">
        <f t="shared" si="68"/>
        <v>1295.2472582926064</v>
      </c>
      <c r="I19" s="51">
        <f t="shared" si="69"/>
        <v>2203.4078145113845</v>
      </c>
      <c r="J19" s="51">
        <f t="shared" si="70"/>
        <v>6862.7192369068716</v>
      </c>
      <c r="K19" s="51">
        <f t="shared" si="71"/>
        <v>2189.8949692729157</v>
      </c>
      <c r="L19" s="51">
        <f t="shared" si="72"/>
        <v>6950.2076847533472</v>
      </c>
      <c r="M19" s="51">
        <f>'Summary for Energy MD Modelling'!Z18</f>
        <v>37952.906812284142</v>
      </c>
      <c r="O19" s="68" t="s">
        <v>70</v>
      </c>
      <c r="P19" s="56">
        <f t="shared" si="39"/>
        <v>13391.850194876599</v>
      </c>
      <c r="Q19" s="56">
        <f t="shared" si="40"/>
        <v>11221.247594980105</v>
      </c>
      <c r="R19" s="56">
        <f t="shared" si="41"/>
        <v>11273.290108701125</v>
      </c>
      <c r="S19" s="56">
        <f t="shared" si="42"/>
        <v>1404.2204988649346</v>
      </c>
      <c r="T19" s="56">
        <f t="shared" si="43"/>
        <v>5749.3291265886255</v>
      </c>
      <c r="U19" s="56">
        <f t="shared" si="44"/>
        <v>2777.3027048960389</v>
      </c>
      <c r="V19" s="56">
        <f t="shared" si="45"/>
        <v>2857.0317323436402</v>
      </c>
      <c r="W19" s="56">
        <f t="shared" si="46"/>
        <v>4780.1427949351901</v>
      </c>
      <c r="X19" s="56">
        <f t="shared" si="47"/>
        <v>16387.708882451199</v>
      </c>
      <c r="Y19" s="56">
        <f t="shared" si="48"/>
        <v>5217.8200633965362</v>
      </c>
      <c r="Z19" s="56">
        <f t="shared" si="49"/>
        <v>17497.559442130878</v>
      </c>
      <c r="AA19" s="56">
        <f>'Summary for Energy MD Modelling'!AA18</f>
        <v>92557.503144165938</v>
      </c>
      <c r="AC19" s="68" t="s">
        <v>70</v>
      </c>
      <c r="AD19" s="49">
        <f t="shared" si="50"/>
        <v>2.4325480231698609</v>
      </c>
      <c r="AE19" s="49">
        <f t="shared" si="51"/>
        <v>2.4223511750042737</v>
      </c>
      <c r="AF19" s="49">
        <f t="shared" si="52"/>
        <v>2.5709593454146735</v>
      </c>
      <c r="AG19" s="49">
        <f t="shared" si="53"/>
        <v>2.3327381929463424</v>
      </c>
      <c r="AH19" s="49">
        <f t="shared" si="54"/>
        <v>2.52129358181279</v>
      </c>
      <c r="AI19" s="49">
        <f t="shared" si="55"/>
        <v>2.653527532381315</v>
      </c>
      <c r="AJ19" s="49">
        <f t="shared" si="56"/>
        <v>2.2057809534449637</v>
      </c>
      <c r="AK19" s="49">
        <f t="shared" si="57"/>
        <v>2.1694317154789653</v>
      </c>
      <c r="AL19" s="49">
        <f t="shared" si="58"/>
        <v>2.3879322928322768</v>
      </c>
      <c r="AM19" s="49">
        <f t="shared" si="59"/>
        <v>2.3826805105310349</v>
      </c>
      <c r="AN19" s="49">
        <f t="shared" si="60"/>
        <v>2.5175592206424606</v>
      </c>
      <c r="AO19" s="49">
        <f t="shared" si="61"/>
        <v>2.4387460913588845</v>
      </c>
      <c r="AQ19" s="68" t="s">
        <v>70</v>
      </c>
      <c r="AR19" s="54">
        <f t="shared" si="5"/>
        <v>16.965364872170589</v>
      </c>
      <c r="AS19" s="54">
        <f t="shared" si="6"/>
        <v>14.215553265570144</v>
      </c>
      <c r="AT19" s="54">
        <f t="shared" si="7"/>
        <v>14.28148293333777</v>
      </c>
      <c r="AU19" s="54">
        <f t="shared" si="8"/>
        <v>1.7789261959739646</v>
      </c>
      <c r="AV19" s="54">
        <f t="shared" si="9"/>
        <v>7.2834944375415835</v>
      </c>
      <c r="AW19" s="54">
        <f t="shared" si="10"/>
        <v>3.5184050794604778</v>
      </c>
      <c r="AX19" s="54">
        <f t="shared" si="11"/>
        <v>3.6194091992698043</v>
      </c>
      <c r="AY19" s="54">
        <f t="shared" si="12"/>
        <v>6.0556880100240775</v>
      </c>
      <c r="AZ19" s="54">
        <f t="shared" si="13"/>
        <v>20.760645957349542</v>
      </c>
      <c r="BA19" s="54">
        <f t="shared" si="14"/>
        <v>6.6101561714542632</v>
      </c>
      <c r="BB19" s="54">
        <f t="shared" si="15"/>
        <v>22.166651806022493</v>
      </c>
      <c r="BC19" s="54">
        <f t="shared" si="30"/>
        <v>117.25577792817469</v>
      </c>
      <c r="BE19" s="68" t="s">
        <v>70</v>
      </c>
      <c r="BF19" s="54">
        <f t="shared" si="31"/>
        <v>11.680820366989337</v>
      </c>
      <c r="BG19" s="54">
        <f t="shared" si="16"/>
        <v>9.7875480641666144</v>
      </c>
      <c r="BH19" s="54">
        <f t="shared" si="16"/>
        <v>9.8329412880584375</v>
      </c>
      <c r="BI19" s="54">
        <f t="shared" si="16"/>
        <v>1.2248081605005292</v>
      </c>
      <c r="BJ19" s="54">
        <f t="shared" si="16"/>
        <v>5.0147574667519841</v>
      </c>
      <c r="BK19" s="54">
        <f t="shared" si="16"/>
        <v>2.4224564588584965</v>
      </c>
      <c r="BL19" s="54">
        <f t="shared" si="16"/>
        <v>2.4919987875209308</v>
      </c>
      <c r="BM19" s="54">
        <f t="shared" si="16"/>
        <v>4.1694006805391108</v>
      </c>
      <c r="BN19" s="54">
        <f t="shared" si="16"/>
        <v>14.29390867556609</v>
      </c>
      <c r="BO19" s="54">
        <f t="shared" si="16"/>
        <v>4.5511574562807819</v>
      </c>
      <c r="BP19" s="54">
        <f t="shared" si="16"/>
        <v>15.261957513715478</v>
      </c>
      <c r="BQ19" s="54">
        <f t="shared" si="32"/>
        <v>80.731754918947786</v>
      </c>
      <c r="BS19" s="52" t="s">
        <v>70</v>
      </c>
      <c r="BT19" s="60">
        <f t="shared" si="33"/>
        <v>5.0060658715668609</v>
      </c>
      <c r="BU19" s="60">
        <f t="shared" si="17"/>
        <v>4.1946634560714067</v>
      </c>
      <c r="BV19" s="60">
        <f t="shared" si="17"/>
        <v>4.214117694882189</v>
      </c>
      <c r="BW19" s="60">
        <f t="shared" si="17"/>
        <v>0.52491778307165537</v>
      </c>
      <c r="BX19" s="60">
        <f t="shared" si="17"/>
        <v>2.1491817714651367</v>
      </c>
      <c r="BY19" s="60">
        <f t="shared" si="17"/>
        <v>1.0381956252250699</v>
      </c>
      <c r="BZ19" s="60">
        <f t="shared" si="17"/>
        <v>1.0679994803661135</v>
      </c>
      <c r="CA19" s="60">
        <f t="shared" si="17"/>
        <v>1.786886005945334</v>
      </c>
      <c r="CB19" s="60">
        <f t="shared" si="17"/>
        <v>6.1259608609568978</v>
      </c>
      <c r="CC19" s="60">
        <f t="shared" si="17"/>
        <v>1.9504960526917641</v>
      </c>
      <c r="CD19" s="60">
        <f t="shared" si="17"/>
        <v>6.540838934449491</v>
      </c>
      <c r="CE19" s="60">
        <f t="shared" si="34"/>
        <v>34.599323536691919</v>
      </c>
      <c r="CG19" s="68" t="s">
        <v>70</v>
      </c>
      <c r="CH19" s="54">
        <f t="shared" si="18"/>
        <v>10713.480155901279</v>
      </c>
      <c r="CI19" s="54">
        <f t="shared" si="19"/>
        <v>8976.9980759840837</v>
      </c>
      <c r="CJ19" s="54">
        <f t="shared" si="20"/>
        <v>9018.6320869609008</v>
      </c>
      <c r="CK19" s="54">
        <f t="shared" si="21"/>
        <v>1123.3763990919476</v>
      </c>
      <c r="CL19" s="54">
        <f t="shared" si="22"/>
        <v>4599.463301270901</v>
      </c>
      <c r="CM19" s="54">
        <f t="shared" si="23"/>
        <v>2221.8421639168314</v>
      </c>
      <c r="CN19" s="54">
        <f t="shared" si="24"/>
        <v>2285.6253858749124</v>
      </c>
      <c r="CO19" s="54">
        <f t="shared" si="25"/>
        <v>3824.1142359481523</v>
      </c>
      <c r="CP19" s="54">
        <f t="shared" si="26"/>
        <v>13110.16710596096</v>
      </c>
      <c r="CQ19" s="54">
        <f t="shared" si="27"/>
        <v>4174.2560507172293</v>
      </c>
      <c r="CR19" s="54">
        <f t="shared" si="28"/>
        <v>13998.047553704702</v>
      </c>
      <c r="CS19" s="54">
        <f t="shared" si="35"/>
        <v>74046.0025153319</v>
      </c>
      <c r="CU19" s="68" t="s">
        <v>70</v>
      </c>
      <c r="CV19" s="54" t="e">
        <f t="shared" si="36"/>
        <v>#REF!</v>
      </c>
      <c r="CW19" s="54" t="e">
        <f t="shared" si="29"/>
        <v>#REF!</v>
      </c>
      <c r="CX19" s="54" t="e">
        <f t="shared" si="29"/>
        <v>#REF!</v>
      </c>
      <c r="CY19" s="54" t="e">
        <f t="shared" si="29"/>
        <v>#REF!</v>
      </c>
      <c r="CZ19" s="54" t="e">
        <f t="shared" si="29"/>
        <v>#REF!</v>
      </c>
      <c r="DA19" s="54" t="e">
        <f t="shared" si="29"/>
        <v>#REF!</v>
      </c>
      <c r="DB19" s="54" t="e">
        <f t="shared" si="29"/>
        <v>#REF!</v>
      </c>
      <c r="DC19" s="54" t="e">
        <f t="shared" si="29"/>
        <v>#REF!</v>
      </c>
      <c r="DD19" s="54" t="e">
        <f t="shared" si="29"/>
        <v>#REF!</v>
      </c>
      <c r="DE19" s="54" t="e">
        <f t="shared" si="29"/>
        <v>#REF!</v>
      </c>
      <c r="DF19" s="54" t="e">
        <f t="shared" si="29"/>
        <v>#REF!</v>
      </c>
      <c r="DG19" s="54" t="e">
        <f t="shared" si="37"/>
        <v>#REF!</v>
      </c>
    </row>
    <row r="20" spans="1:111" x14ac:dyDescent="0.2">
      <c r="A20" s="52" t="s">
        <v>71</v>
      </c>
      <c r="B20" s="51">
        <f t="shared" si="62"/>
        <v>5638.3332832885744</v>
      </c>
      <c r="C20" s="51">
        <f t="shared" si="63"/>
        <v>4744.060864027565</v>
      </c>
      <c r="D20" s="51">
        <f t="shared" si="64"/>
        <v>4491.1392460881225</v>
      </c>
      <c r="E20" s="51">
        <f t="shared" si="65"/>
        <v>616.71262571865873</v>
      </c>
      <c r="F20" s="51">
        <f t="shared" si="66"/>
        <v>2335.6611127327274</v>
      </c>
      <c r="G20" s="51">
        <f t="shared" si="67"/>
        <v>1072.0581379368314</v>
      </c>
      <c r="H20" s="51">
        <f t="shared" si="68"/>
        <v>1327.2729718177409</v>
      </c>
      <c r="I20" s="51">
        <f t="shared" si="69"/>
        <v>2257.6510113482668</v>
      </c>
      <c r="J20" s="51">
        <f t="shared" si="70"/>
        <v>7028.9658769783082</v>
      </c>
      <c r="K20" s="51">
        <f t="shared" si="71"/>
        <v>2243.6781526659011</v>
      </c>
      <c r="L20" s="51">
        <f t="shared" si="72"/>
        <v>7118.7359081215145</v>
      </c>
      <c r="M20" s="51">
        <f>'Summary for Energy MD Modelling'!Z19</f>
        <v>38874.269190724212</v>
      </c>
      <c r="O20" s="68" t="s">
        <v>71</v>
      </c>
      <c r="P20" s="56">
        <f t="shared" si="39"/>
        <v>13854.192052633813</v>
      </c>
      <c r="Q20" s="56">
        <f t="shared" si="40"/>
        <v>11608.679480575529</v>
      </c>
      <c r="R20" s="56">
        <f t="shared" si="41"/>
        <v>11663.124109761642</v>
      </c>
      <c r="S20" s="56">
        <f t="shared" si="42"/>
        <v>1453.0666650102628</v>
      </c>
      <c r="T20" s="56">
        <f t="shared" si="43"/>
        <v>5948.884159832518</v>
      </c>
      <c r="U20" s="56">
        <f t="shared" si="44"/>
        <v>2873.4587163668675</v>
      </c>
      <c r="V20" s="56">
        <f t="shared" si="45"/>
        <v>2956.8826879114858</v>
      </c>
      <c r="W20" s="56">
        <f t="shared" si="46"/>
        <v>4946.8847467253136</v>
      </c>
      <c r="X20" s="56">
        <f t="shared" si="47"/>
        <v>16955.036493662457</v>
      </c>
      <c r="Y20" s="56">
        <f t="shared" si="48"/>
        <v>5399.6502840249977</v>
      </c>
      <c r="Z20" s="56">
        <f t="shared" si="49"/>
        <v>18102.607021269381</v>
      </c>
      <c r="AA20" s="56">
        <f>'Summary for Energy MD Modelling'!AA19</f>
        <v>95762.466417775402</v>
      </c>
      <c r="AC20" s="68" t="s">
        <v>71</v>
      </c>
      <c r="AD20" s="49">
        <f t="shared" si="50"/>
        <v>2.4571431585458381</v>
      </c>
      <c r="AE20" s="49">
        <f t="shared" si="51"/>
        <v>2.4469921051392474</v>
      </c>
      <c r="AF20" s="49">
        <f t="shared" si="52"/>
        <v>2.5969188374465277</v>
      </c>
      <c r="AG20" s="49">
        <f t="shared" si="53"/>
        <v>2.3561487221329318</v>
      </c>
      <c r="AH20" s="49">
        <f t="shared" si="54"/>
        <v>2.5469808643910303</v>
      </c>
      <c r="AI20" s="49">
        <f t="shared" si="55"/>
        <v>2.6803198583024792</v>
      </c>
      <c r="AJ20" s="49">
        <f t="shared" si="56"/>
        <v>2.2277879160470997</v>
      </c>
      <c r="AK20" s="49">
        <f t="shared" si="57"/>
        <v>2.1911644987907315</v>
      </c>
      <c r="AL20" s="49">
        <f t="shared" si="58"/>
        <v>2.412166567658923</v>
      </c>
      <c r="AM20" s="49">
        <f t="shared" si="59"/>
        <v>2.4066064366715088</v>
      </c>
      <c r="AN20" s="49">
        <f t="shared" si="60"/>
        <v>2.5429524644420023</v>
      </c>
      <c r="AO20" s="49">
        <f t="shared" si="61"/>
        <v>2.463389496737479</v>
      </c>
      <c r="AQ20" s="68" t="s">
        <v>71</v>
      </c>
      <c r="AR20" s="54">
        <f t="shared" si="5"/>
        <v>17.551079183366301</v>
      </c>
      <c r="AS20" s="54">
        <f t="shared" si="6"/>
        <v>14.706368440963463</v>
      </c>
      <c r="AT20" s="54">
        <f t="shared" si="7"/>
        <v>14.775341210672746</v>
      </c>
      <c r="AU20" s="54">
        <f t="shared" si="8"/>
        <v>1.8408065948137902</v>
      </c>
      <c r="AV20" s="54">
        <f t="shared" si="9"/>
        <v>7.5362992331295748</v>
      </c>
      <c r="AW20" s="54">
        <f t="shared" si="10"/>
        <v>3.6402196006443646</v>
      </c>
      <c r="AX20" s="54">
        <f t="shared" si="11"/>
        <v>3.7459046326410257</v>
      </c>
      <c r="AY20" s="54">
        <f t="shared" si="12"/>
        <v>6.2669237997359106</v>
      </c>
      <c r="AZ20" s="54">
        <f t="shared" si="13"/>
        <v>21.479360682066087</v>
      </c>
      <c r="BA20" s="54">
        <f t="shared" si="14"/>
        <v>6.8405064212598718</v>
      </c>
      <c r="BB20" s="54">
        <f t="shared" si="15"/>
        <v>22.933151788902777</v>
      </c>
      <c r="BC20" s="54">
        <f t="shared" si="30"/>
        <v>121.31596158819592</v>
      </c>
      <c r="BE20" s="68" t="s">
        <v>71</v>
      </c>
      <c r="BF20" s="54">
        <f t="shared" si="31"/>
        <v>12.080166556174364</v>
      </c>
      <c r="BG20" s="54">
        <f t="shared" si="16"/>
        <v>10.12219125372498</v>
      </c>
      <c r="BH20" s="54">
        <f t="shared" si="16"/>
        <v>10.169664263060978</v>
      </c>
      <c r="BI20" s="54">
        <f t="shared" si="16"/>
        <v>1.2670018766783122</v>
      </c>
      <c r="BJ20" s="54">
        <f t="shared" si="16"/>
        <v>5.1871311730879528</v>
      </c>
      <c r="BK20" s="54">
        <f t="shared" si="16"/>
        <v>2.5055131150288696</v>
      </c>
      <c r="BL20" s="54">
        <f t="shared" si="16"/>
        <v>2.5782546698743545</v>
      </c>
      <c r="BM20" s="54">
        <f t="shared" si="16"/>
        <v>4.3134375102934603</v>
      </c>
      <c r="BN20" s="54">
        <f t="shared" si="16"/>
        <v>14.783948716122996</v>
      </c>
      <c r="BO20" s="54">
        <f t="shared" si="16"/>
        <v>4.7082265445941758</v>
      </c>
      <c r="BP20" s="54">
        <f t="shared" si="16"/>
        <v>15.784573152090239</v>
      </c>
      <c r="BQ20" s="54">
        <f t="shared" si="32"/>
        <v>83.500108830730682</v>
      </c>
      <c r="BS20" s="52" t="s">
        <v>71</v>
      </c>
      <c r="BT20" s="60">
        <f t="shared" si="33"/>
        <v>5.1772142383604436</v>
      </c>
      <c r="BU20" s="60">
        <f t="shared" si="17"/>
        <v>4.3380819658821341</v>
      </c>
      <c r="BV20" s="60">
        <f t="shared" si="17"/>
        <v>4.3584275413118494</v>
      </c>
      <c r="BW20" s="60">
        <f t="shared" si="17"/>
        <v>0.5430008042907053</v>
      </c>
      <c r="BX20" s="60">
        <f t="shared" si="17"/>
        <v>2.2230562170376942</v>
      </c>
      <c r="BY20" s="60">
        <f t="shared" si="17"/>
        <v>1.0737913350123729</v>
      </c>
      <c r="BZ20" s="60">
        <f t="shared" si="17"/>
        <v>1.1049662870890091</v>
      </c>
      <c r="CA20" s="60">
        <f t="shared" si="17"/>
        <v>1.8486160758400549</v>
      </c>
      <c r="CB20" s="60">
        <f t="shared" si="17"/>
        <v>6.3359780211955723</v>
      </c>
      <c r="CC20" s="60">
        <f t="shared" si="17"/>
        <v>2.017811376254647</v>
      </c>
      <c r="CD20" s="60">
        <f t="shared" si="17"/>
        <v>6.764817065181532</v>
      </c>
      <c r="CE20" s="60">
        <f t="shared" si="34"/>
        <v>35.785760927456018</v>
      </c>
      <c r="CG20" s="68" t="s">
        <v>71</v>
      </c>
      <c r="CH20" s="54">
        <f t="shared" si="18"/>
        <v>11083.353642107051</v>
      </c>
      <c r="CI20" s="54">
        <f t="shared" si="19"/>
        <v>9286.9435844604232</v>
      </c>
      <c r="CJ20" s="54">
        <f t="shared" si="20"/>
        <v>9330.4992878093144</v>
      </c>
      <c r="CK20" s="54">
        <f t="shared" si="21"/>
        <v>1162.4533320082103</v>
      </c>
      <c r="CL20" s="54">
        <f t="shared" si="22"/>
        <v>4759.1073278660142</v>
      </c>
      <c r="CM20" s="54">
        <f t="shared" si="23"/>
        <v>2298.766973093494</v>
      </c>
      <c r="CN20" s="54">
        <f t="shared" si="24"/>
        <v>2365.5061503291886</v>
      </c>
      <c r="CO20" s="54">
        <f t="shared" si="25"/>
        <v>3957.5077973802508</v>
      </c>
      <c r="CP20" s="54">
        <f t="shared" si="26"/>
        <v>13564.029194929966</v>
      </c>
      <c r="CQ20" s="54">
        <f t="shared" si="27"/>
        <v>4319.7202272199984</v>
      </c>
      <c r="CR20" s="54">
        <f t="shared" si="28"/>
        <v>14482.085617015506</v>
      </c>
      <c r="CS20" s="54">
        <f t="shared" si="35"/>
        <v>76609.973134219414</v>
      </c>
      <c r="CU20" s="68" t="s">
        <v>71</v>
      </c>
      <c r="CV20" s="54" t="e">
        <f t="shared" si="36"/>
        <v>#REF!</v>
      </c>
      <c r="CW20" s="54" t="e">
        <f t="shared" si="29"/>
        <v>#REF!</v>
      </c>
      <c r="CX20" s="54" t="e">
        <f t="shared" si="29"/>
        <v>#REF!</v>
      </c>
      <c r="CY20" s="54" t="e">
        <f t="shared" si="29"/>
        <v>#REF!</v>
      </c>
      <c r="CZ20" s="54" t="e">
        <f t="shared" si="29"/>
        <v>#REF!</v>
      </c>
      <c r="DA20" s="54" t="e">
        <f t="shared" si="29"/>
        <v>#REF!</v>
      </c>
      <c r="DB20" s="54" t="e">
        <f t="shared" si="29"/>
        <v>#REF!</v>
      </c>
      <c r="DC20" s="54" t="e">
        <f t="shared" si="29"/>
        <v>#REF!</v>
      </c>
      <c r="DD20" s="54" t="e">
        <f t="shared" si="29"/>
        <v>#REF!</v>
      </c>
      <c r="DE20" s="54" t="e">
        <f t="shared" si="29"/>
        <v>#REF!</v>
      </c>
      <c r="DF20" s="54" t="e">
        <f t="shared" si="29"/>
        <v>#REF!</v>
      </c>
      <c r="DG20" s="54" t="e">
        <f t="shared" si="37"/>
        <v>#REF!</v>
      </c>
    </row>
    <row r="21" spans="1:111" x14ac:dyDescent="0.2">
      <c r="A21" s="52" t="s">
        <v>72</v>
      </c>
      <c r="B21" s="51">
        <f t="shared" si="62"/>
        <v>5780.890623993193</v>
      </c>
      <c r="C21" s="51">
        <f t="shared" si="63"/>
        <v>4863.5037080042084</v>
      </c>
      <c r="D21" s="51">
        <f t="shared" si="64"/>
        <v>4604.6334172854231</v>
      </c>
      <c r="E21" s="51">
        <f t="shared" si="65"/>
        <v>632.36578193719083</v>
      </c>
      <c r="F21" s="51">
        <f t="shared" si="66"/>
        <v>2394.3607326082943</v>
      </c>
      <c r="G21" s="51">
        <f t="shared" si="67"/>
        <v>1099.1826271789578</v>
      </c>
      <c r="H21" s="51">
        <f t="shared" si="68"/>
        <v>1361.1945915018305</v>
      </c>
      <c r="I21" s="51">
        <f t="shared" si="69"/>
        <v>2315.3172938329258</v>
      </c>
      <c r="J21" s="51">
        <f t="shared" si="70"/>
        <v>7205.6354277731161</v>
      </c>
      <c r="K21" s="51">
        <f t="shared" si="71"/>
        <v>2300.5014404446142</v>
      </c>
      <c r="L21" s="51">
        <f t="shared" si="72"/>
        <v>7298.2296088646754</v>
      </c>
      <c r="M21" s="51">
        <f>'Summary for Energy MD Modelling'!Z20</f>
        <v>39855.815253424429</v>
      </c>
      <c r="O21" s="68" t="s">
        <v>72</v>
      </c>
      <c r="P21" s="56">
        <f t="shared" si="39"/>
        <v>14343.662746720998</v>
      </c>
      <c r="Q21" s="56">
        <f t="shared" si="40"/>
        <v>12016.905889908301</v>
      </c>
      <c r="R21" s="56">
        <f t="shared" si="41"/>
        <v>12075.273294176139</v>
      </c>
      <c r="S21" s="56">
        <f t="shared" si="42"/>
        <v>1504.6049311856386</v>
      </c>
      <c r="T21" s="56">
        <f t="shared" si="43"/>
        <v>6157.8041657271451</v>
      </c>
      <c r="U21" s="56">
        <f t="shared" si="44"/>
        <v>2975.0701829130139</v>
      </c>
      <c r="V21" s="56">
        <f t="shared" si="45"/>
        <v>3062.0847158927113</v>
      </c>
      <c r="W21" s="56">
        <f t="shared" si="46"/>
        <v>5122.882412991843</v>
      </c>
      <c r="X21" s="56">
        <f t="shared" si="47"/>
        <v>17550.30012677794</v>
      </c>
      <c r="Y21" s="56">
        <f t="shared" si="48"/>
        <v>5590.3060447275566</v>
      </c>
      <c r="Z21" s="56">
        <f t="shared" si="49"/>
        <v>18739.791638867326</v>
      </c>
      <c r="AA21" s="56">
        <f>'Summary for Energy MD Modelling'!AA20</f>
        <v>99138.686149889807</v>
      </c>
      <c r="AC21" s="68" t="s">
        <v>72</v>
      </c>
      <c r="AD21" s="49">
        <f t="shared" si="50"/>
        <v>2.4812202270682309</v>
      </c>
      <c r="AE21" s="49">
        <f t="shared" si="51"/>
        <v>2.4708330889377628</v>
      </c>
      <c r="AF21" s="49">
        <f t="shared" si="52"/>
        <v>2.6224179429455852</v>
      </c>
      <c r="AG21" s="49">
        <f t="shared" si="53"/>
        <v>2.3793269246422986</v>
      </c>
      <c r="AH21" s="49">
        <f t="shared" si="54"/>
        <v>2.5717946681405639</v>
      </c>
      <c r="AI21" s="49">
        <f t="shared" si="55"/>
        <v>2.7066204553728297</v>
      </c>
      <c r="AJ21" s="49">
        <f t="shared" si="56"/>
        <v>2.2495569222871055</v>
      </c>
      <c r="AK21" s="49">
        <f t="shared" si="57"/>
        <v>2.212604910194012</v>
      </c>
      <c r="AL21" s="49">
        <f t="shared" si="58"/>
        <v>2.4356353166485163</v>
      </c>
      <c r="AM21" s="49">
        <f t="shared" si="59"/>
        <v>2.4300380545065545</v>
      </c>
      <c r="AN21" s="49">
        <f t="shared" si="60"/>
        <v>2.5677174661791051</v>
      </c>
      <c r="AO21" s="49">
        <f t="shared" si="61"/>
        <v>2.4874334026167428</v>
      </c>
      <c r="AQ21" s="68" t="s">
        <v>72</v>
      </c>
      <c r="AR21" s="54">
        <f t="shared" si="5"/>
        <v>18.171161457180911</v>
      </c>
      <c r="AS21" s="54">
        <f t="shared" si="6"/>
        <v>15.223527002626298</v>
      </c>
      <c r="AT21" s="54">
        <f t="shared" si="7"/>
        <v>15.29746931049532</v>
      </c>
      <c r="AU21" s="54">
        <f t="shared" si="8"/>
        <v>1.9060974603641536</v>
      </c>
      <c r="AV21" s="54">
        <f t="shared" si="9"/>
        <v>7.8009679740070963</v>
      </c>
      <c r="AW21" s="54">
        <f t="shared" si="10"/>
        <v>3.7689453241303732</v>
      </c>
      <c r="AX21" s="54">
        <f t="shared" si="11"/>
        <v>3.8791790319228077</v>
      </c>
      <c r="AY21" s="54">
        <f t="shared" si="12"/>
        <v>6.4898851218394462</v>
      </c>
      <c r="AZ21" s="54">
        <f t="shared" si="13"/>
        <v>22.233465946385845</v>
      </c>
      <c r="BA21" s="54">
        <f t="shared" si="14"/>
        <v>7.0820372402454073</v>
      </c>
      <c r="BB21" s="54">
        <f t="shared" si="15"/>
        <v>23.740364337667639</v>
      </c>
      <c r="BC21" s="54">
        <f t="shared" si="30"/>
        <v>125.5931002068653</v>
      </c>
      <c r="BE21" s="68" t="s">
        <v>72</v>
      </c>
      <c r="BF21" s="54">
        <f t="shared" si="31"/>
        <v>12.503223082360625</v>
      </c>
      <c r="BG21" s="54">
        <f t="shared" si="16"/>
        <v>10.475013094936608</v>
      </c>
      <c r="BH21" s="54">
        <f t="shared" si="16"/>
        <v>10.5258913600761</v>
      </c>
      <c r="BI21" s="54">
        <f t="shared" si="16"/>
        <v>1.3115486216890084</v>
      </c>
      <c r="BJ21" s="54">
        <f t="shared" si="16"/>
        <v>5.3676944683586312</v>
      </c>
      <c r="BK21" s="54">
        <f t="shared" si="16"/>
        <v>2.5933380364192136</v>
      </c>
      <c r="BL21" s="54">
        <f t="shared" si="16"/>
        <v>2.6691877086029305</v>
      </c>
      <c r="BM21" s="54">
        <f t="shared" si="16"/>
        <v>4.4655638357769893</v>
      </c>
      <c r="BN21" s="54">
        <f t="shared" si="16"/>
        <v>15.298415859481226</v>
      </c>
      <c r="BO21" s="54">
        <f t="shared" si="16"/>
        <v>4.8730122012856398</v>
      </c>
      <c r="BP21" s="54">
        <f t="shared" si="16"/>
        <v>16.33528335928548</v>
      </c>
      <c r="BQ21" s="54">
        <f t="shared" si="32"/>
        <v>86.418171628272461</v>
      </c>
      <c r="BS21" s="52" t="s">
        <v>72</v>
      </c>
      <c r="BT21" s="60">
        <f t="shared" si="33"/>
        <v>5.3585241781545552</v>
      </c>
      <c r="BU21" s="60">
        <f t="shared" si="17"/>
        <v>4.4892913264014034</v>
      </c>
      <c r="BV21" s="60">
        <f t="shared" si="17"/>
        <v>4.511096297175472</v>
      </c>
      <c r="BW21" s="60">
        <f t="shared" si="17"/>
        <v>0.56209226643814647</v>
      </c>
      <c r="BX21" s="60">
        <f t="shared" si="17"/>
        <v>2.3004404864394141</v>
      </c>
      <c r="BY21" s="60">
        <f t="shared" si="17"/>
        <v>1.1114305870368062</v>
      </c>
      <c r="BZ21" s="60">
        <f t="shared" si="17"/>
        <v>1.143937589401256</v>
      </c>
      <c r="CA21" s="60">
        <f t="shared" si="17"/>
        <v>1.9138130724758531</v>
      </c>
      <c r="CB21" s="60">
        <f t="shared" si="17"/>
        <v>6.5564639397776698</v>
      </c>
      <c r="CC21" s="60">
        <f t="shared" si="17"/>
        <v>2.0884338005509893</v>
      </c>
      <c r="CD21" s="60">
        <f t="shared" si="17"/>
        <v>7.0008357254080664</v>
      </c>
      <c r="CE21" s="60">
        <f t="shared" si="34"/>
        <v>37.036359269259634</v>
      </c>
      <c r="CG21" s="68" t="s">
        <v>72</v>
      </c>
      <c r="CH21" s="54">
        <f t="shared" si="18"/>
        <v>11474.9301973768</v>
      </c>
      <c r="CI21" s="54">
        <f t="shared" si="19"/>
        <v>9613.5247119266405</v>
      </c>
      <c r="CJ21" s="54">
        <f t="shared" si="20"/>
        <v>9660.2186353409106</v>
      </c>
      <c r="CK21" s="54">
        <f t="shared" si="21"/>
        <v>1203.683944948511</v>
      </c>
      <c r="CL21" s="54">
        <f t="shared" si="22"/>
        <v>4926.2433325817165</v>
      </c>
      <c r="CM21" s="54">
        <f t="shared" si="23"/>
        <v>2380.0561463304111</v>
      </c>
      <c r="CN21" s="54">
        <f t="shared" si="24"/>
        <v>2449.6677727141691</v>
      </c>
      <c r="CO21" s="54">
        <f t="shared" si="25"/>
        <v>4098.3059303934742</v>
      </c>
      <c r="CP21" s="54">
        <f t="shared" si="26"/>
        <v>14040.240101422352</v>
      </c>
      <c r="CQ21" s="54">
        <f t="shared" si="27"/>
        <v>4472.2448357820458</v>
      </c>
      <c r="CR21" s="54">
        <f t="shared" si="28"/>
        <v>14991.833311093862</v>
      </c>
      <c r="CS21" s="54">
        <f t="shared" si="35"/>
        <v>79310.948919910894</v>
      </c>
      <c r="CU21" s="68" t="s">
        <v>72</v>
      </c>
      <c r="CV21" s="54" t="e">
        <f t="shared" si="36"/>
        <v>#REF!</v>
      </c>
      <c r="CW21" s="54" t="e">
        <f t="shared" si="29"/>
        <v>#REF!</v>
      </c>
      <c r="CX21" s="54" t="e">
        <f t="shared" si="29"/>
        <v>#REF!</v>
      </c>
      <c r="CY21" s="54" t="e">
        <f t="shared" si="29"/>
        <v>#REF!</v>
      </c>
      <c r="CZ21" s="54" t="e">
        <f t="shared" si="29"/>
        <v>#REF!</v>
      </c>
      <c r="DA21" s="54" t="e">
        <f t="shared" si="29"/>
        <v>#REF!</v>
      </c>
      <c r="DB21" s="54" t="e">
        <f t="shared" si="29"/>
        <v>#REF!</v>
      </c>
      <c r="DC21" s="54" t="e">
        <f t="shared" si="29"/>
        <v>#REF!</v>
      </c>
      <c r="DD21" s="54" t="e">
        <f t="shared" si="29"/>
        <v>#REF!</v>
      </c>
      <c r="DE21" s="54" t="e">
        <f t="shared" si="29"/>
        <v>#REF!</v>
      </c>
      <c r="DF21" s="54" t="e">
        <f t="shared" si="29"/>
        <v>#REF!</v>
      </c>
      <c r="DG21" s="54" t="e">
        <f t="shared" si="37"/>
        <v>#REF!</v>
      </c>
    </row>
    <row r="22" spans="1:111" x14ac:dyDescent="0.2">
      <c r="A22" s="52" t="s">
        <v>78</v>
      </c>
      <c r="B22" s="51">
        <f t="shared" si="62"/>
        <v>5932.326089682223</v>
      </c>
      <c r="C22" s="51">
        <f t="shared" si="63"/>
        <v>4991.3428758272948</v>
      </c>
      <c r="D22" s="51">
        <f t="shared" si="64"/>
        <v>4725.1907050221143</v>
      </c>
      <c r="E22" s="51">
        <f t="shared" si="65"/>
        <v>648.8213391392726</v>
      </c>
      <c r="F22" s="51">
        <f t="shared" si="66"/>
        <v>2457.2405941627439</v>
      </c>
      <c r="G22" s="51">
        <f t="shared" si="67"/>
        <v>1127.9240135932723</v>
      </c>
      <c r="H22" s="51">
        <f t="shared" si="68"/>
        <v>1396.3599742156314</v>
      </c>
      <c r="I22" s="51">
        <f t="shared" si="69"/>
        <v>2375.2353789069784</v>
      </c>
      <c r="J22" s="51">
        <f t="shared" si="70"/>
        <v>7394.9705957232354</v>
      </c>
      <c r="K22" s="51">
        <f t="shared" si="71"/>
        <v>2360.4079617552716</v>
      </c>
      <c r="L22" s="51">
        <f t="shared" si="72"/>
        <v>7489.5585545371569</v>
      </c>
      <c r="M22" s="51">
        <f>'Summary for Energy MD Modelling'!Z21</f>
        <v>40899.378082565192</v>
      </c>
      <c r="O22" s="68" t="s">
        <v>78</v>
      </c>
      <c r="P22" s="56">
        <f t="shared" si="39"/>
        <v>14857.546672049984</v>
      </c>
      <c r="Q22" s="56">
        <f t="shared" si="40"/>
        <v>12448.716508792788</v>
      </c>
      <c r="R22" s="56">
        <f t="shared" si="41"/>
        <v>12507.609307601806</v>
      </c>
      <c r="S22" s="56">
        <f t="shared" si="42"/>
        <v>1558.2465754397908</v>
      </c>
      <c r="T22" s="56">
        <f t="shared" si="43"/>
        <v>6378.9010455599409</v>
      </c>
      <c r="U22" s="56">
        <f t="shared" si="44"/>
        <v>3081.5004737846402</v>
      </c>
      <c r="V22" s="56">
        <f t="shared" si="45"/>
        <v>3170.8705662779589</v>
      </c>
      <c r="W22" s="56">
        <f t="shared" si="46"/>
        <v>5304.9962787086188</v>
      </c>
      <c r="X22" s="56">
        <f t="shared" si="47"/>
        <v>18181.081085976795</v>
      </c>
      <c r="Y22" s="56">
        <f t="shared" si="48"/>
        <v>5790.0818058196282</v>
      </c>
      <c r="Z22" s="56">
        <f t="shared" si="49"/>
        <v>19412.459496254276</v>
      </c>
      <c r="AA22" s="56">
        <f>'Summary for Energy MD Modelling'!AA21</f>
        <v>102692.00981626744</v>
      </c>
      <c r="AC22" s="68" t="s">
        <v>78</v>
      </c>
      <c r="AD22" s="49">
        <f t="shared" si="50"/>
        <v>2.5045060651488664</v>
      </c>
      <c r="AE22" s="49">
        <f t="shared" si="51"/>
        <v>2.4940615819203691</v>
      </c>
      <c r="AF22" s="49">
        <f t="shared" si="52"/>
        <v>2.6470062455486163</v>
      </c>
      <c r="AG22" s="49">
        <f t="shared" si="53"/>
        <v>2.4016574077340969</v>
      </c>
      <c r="AH22" s="49">
        <f t="shared" si="54"/>
        <v>2.5959611202554731</v>
      </c>
      <c r="AI22" s="49">
        <f t="shared" si="55"/>
        <v>2.7320106998766538</v>
      </c>
      <c r="AJ22" s="49">
        <f t="shared" si="56"/>
        <v>2.2708116995827758</v>
      </c>
      <c r="AK22" s="49">
        <f t="shared" si="57"/>
        <v>2.2334612922235269</v>
      </c>
      <c r="AL22" s="49">
        <f t="shared" si="58"/>
        <v>2.4585738172497313</v>
      </c>
      <c r="AM22" s="49">
        <f t="shared" si="59"/>
        <v>2.453000455698322</v>
      </c>
      <c r="AN22" s="49">
        <f t="shared" si="60"/>
        <v>2.5919364078533378</v>
      </c>
      <c r="AO22" s="49">
        <f t="shared" si="61"/>
        <v>2.5108452653964326</v>
      </c>
      <c r="AQ22" s="68" t="s">
        <v>78</v>
      </c>
      <c r="AR22" s="54">
        <f t="shared" si="5"/>
        <v>18.822171449697471</v>
      </c>
      <c r="AS22" s="54">
        <f t="shared" si="6"/>
        <v>15.770563043087369</v>
      </c>
      <c r="AT22" s="54">
        <f t="shared" si="7"/>
        <v>15.845170943086174</v>
      </c>
      <c r="AU22" s="54">
        <f t="shared" si="8"/>
        <v>1.9740529746412645</v>
      </c>
      <c r="AV22" s="54">
        <f t="shared" si="9"/>
        <v>8.0810628962081275</v>
      </c>
      <c r="AW22" s="54">
        <f t="shared" si="10"/>
        <v>3.9037757390329508</v>
      </c>
      <c r="AX22" s="54">
        <f t="shared" si="11"/>
        <v>4.0169935697094656</v>
      </c>
      <c r="AY22" s="54">
        <f t="shared" si="12"/>
        <v>6.7205947052955537</v>
      </c>
      <c r="AZ22" s="54">
        <f t="shared" si="13"/>
        <v>23.032566068587066</v>
      </c>
      <c r="BA22" s="54">
        <f t="shared" si="14"/>
        <v>7.3351216632506206</v>
      </c>
      <c r="BB22" s="54">
        <f t="shared" si="15"/>
        <v>24.592528562347873</v>
      </c>
      <c r="BC22" s="54">
        <f t="shared" si="30"/>
        <v>130.09460161494394</v>
      </c>
      <c r="BE22" s="68" t="s">
        <v>78</v>
      </c>
      <c r="BF22" s="54">
        <f t="shared" si="31"/>
        <v>12.947571963283972</v>
      </c>
      <c r="BG22" s="54">
        <f t="shared" si="16"/>
        <v>10.848402929894805</v>
      </c>
      <c r="BH22" s="54">
        <f t="shared" si="16"/>
        <v>10.899724912421934</v>
      </c>
      <c r="BI22" s="54">
        <f t="shared" si="16"/>
        <v>1.3579300888215731</v>
      </c>
      <c r="BJ22" s="54">
        <f t="shared" si="16"/>
        <v>5.558877394571839</v>
      </c>
      <c r="BK22" s="54">
        <f t="shared" si="16"/>
        <v>2.6853658965296274</v>
      </c>
      <c r="BL22" s="54">
        <f t="shared" si="16"/>
        <v>2.76324724056736</v>
      </c>
      <c r="BM22" s="54">
        <f t="shared" si="16"/>
        <v>4.6230257659393503</v>
      </c>
      <c r="BN22" s="54">
        <f t="shared" si="16"/>
        <v>15.843857732839687</v>
      </c>
      <c r="BO22" s="54">
        <f t="shared" si="16"/>
        <v>5.0457523377786</v>
      </c>
      <c r="BP22" s="54">
        <f t="shared" si="16"/>
        <v>16.916939374985532</v>
      </c>
      <c r="BQ22" s="54">
        <f t="shared" si="32"/>
        <v>89.490695637634275</v>
      </c>
      <c r="BS22" s="52" t="s">
        <v>78</v>
      </c>
      <c r="BT22" s="60">
        <f t="shared" si="33"/>
        <v>5.5489594128359894</v>
      </c>
      <c r="BU22" s="60">
        <f t="shared" si="17"/>
        <v>4.6493155413834888</v>
      </c>
      <c r="BV22" s="60">
        <f t="shared" si="17"/>
        <v>4.6713106767522596</v>
      </c>
      <c r="BW22" s="60">
        <f t="shared" si="17"/>
        <v>0.58197003806638858</v>
      </c>
      <c r="BX22" s="60">
        <f t="shared" si="17"/>
        <v>2.3823760262450744</v>
      </c>
      <c r="BY22" s="60">
        <f t="shared" si="17"/>
        <v>1.1508710985126975</v>
      </c>
      <c r="BZ22" s="60">
        <f t="shared" si="17"/>
        <v>1.1842488173860115</v>
      </c>
      <c r="CA22" s="60">
        <f t="shared" si="17"/>
        <v>1.981296756831151</v>
      </c>
      <c r="CB22" s="60">
        <f t="shared" si="17"/>
        <v>6.7902247426455808</v>
      </c>
      <c r="CC22" s="60">
        <f t="shared" si="17"/>
        <v>2.1624652876194004</v>
      </c>
      <c r="CD22" s="60">
        <f t="shared" si="17"/>
        <v>7.2501168749938003</v>
      </c>
      <c r="CE22" s="60">
        <f t="shared" si="34"/>
        <v>38.353155273271845</v>
      </c>
      <c r="CG22" s="68" t="s">
        <v>78</v>
      </c>
      <c r="CH22" s="54">
        <f t="shared" si="18"/>
        <v>11886.037337639988</v>
      </c>
      <c r="CI22" s="54">
        <f t="shared" si="19"/>
        <v>9958.9732070342307</v>
      </c>
      <c r="CJ22" s="54">
        <f t="shared" si="20"/>
        <v>10006.087446081445</v>
      </c>
      <c r="CK22" s="54">
        <f t="shared" si="21"/>
        <v>1246.5972603518328</v>
      </c>
      <c r="CL22" s="54">
        <f t="shared" si="22"/>
        <v>5103.1208364479535</v>
      </c>
      <c r="CM22" s="54">
        <f t="shared" si="23"/>
        <v>2465.2003790277122</v>
      </c>
      <c r="CN22" s="54">
        <f t="shared" si="24"/>
        <v>2536.6964530223672</v>
      </c>
      <c r="CO22" s="54">
        <f t="shared" si="25"/>
        <v>4243.9970229668952</v>
      </c>
      <c r="CP22" s="54">
        <f t="shared" si="26"/>
        <v>14544.864868781437</v>
      </c>
      <c r="CQ22" s="54">
        <f t="shared" si="27"/>
        <v>4632.0654446557028</v>
      </c>
      <c r="CR22" s="54">
        <f t="shared" si="28"/>
        <v>15529.967597003422</v>
      </c>
      <c r="CS22" s="54">
        <f t="shared" si="35"/>
        <v>82153.607853012974</v>
      </c>
      <c r="CU22" s="68" t="s">
        <v>78</v>
      </c>
      <c r="CV22" s="54" t="e">
        <f t="shared" si="36"/>
        <v>#REF!</v>
      </c>
      <c r="CW22" s="54" t="e">
        <f t="shared" si="29"/>
        <v>#REF!</v>
      </c>
      <c r="CX22" s="54" t="e">
        <f t="shared" si="29"/>
        <v>#REF!</v>
      </c>
      <c r="CY22" s="54" t="e">
        <f t="shared" si="29"/>
        <v>#REF!</v>
      </c>
      <c r="CZ22" s="54" t="e">
        <f t="shared" si="29"/>
        <v>#REF!</v>
      </c>
      <c r="DA22" s="54" t="e">
        <f t="shared" si="29"/>
        <v>#REF!</v>
      </c>
      <c r="DB22" s="54" t="e">
        <f t="shared" si="29"/>
        <v>#REF!</v>
      </c>
      <c r="DC22" s="54" t="e">
        <f t="shared" si="29"/>
        <v>#REF!</v>
      </c>
      <c r="DD22" s="54" t="e">
        <f t="shared" si="29"/>
        <v>#REF!</v>
      </c>
      <c r="DE22" s="54" t="e">
        <f t="shared" si="29"/>
        <v>#REF!</v>
      </c>
      <c r="DF22" s="54" t="e">
        <f t="shared" si="29"/>
        <v>#REF!</v>
      </c>
      <c r="DG22" s="54" t="e">
        <f t="shared" si="37"/>
        <v>#REF!</v>
      </c>
    </row>
    <row r="23" spans="1:111" x14ac:dyDescent="0.2">
      <c r="A23" s="52" t="s">
        <v>79</v>
      </c>
      <c r="B23" s="51">
        <f t="shared" si="62"/>
        <v>6092.7293605185314</v>
      </c>
      <c r="C23" s="51">
        <f t="shared" si="63"/>
        <v>5126.1813529411929</v>
      </c>
      <c r="D23" s="51">
        <f t="shared" si="64"/>
        <v>4853.0182790591707</v>
      </c>
      <c r="E23" s="51">
        <f t="shared" si="65"/>
        <v>666.41824578453111</v>
      </c>
      <c r="F23" s="51">
        <f t="shared" si="66"/>
        <v>2523.6964360289771</v>
      </c>
      <c r="G23" s="51">
        <f t="shared" si="67"/>
        <v>1158.4508655391819</v>
      </c>
      <c r="H23" s="51">
        <f t="shared" si="68"/>
        <v>1434.3242347196626</v>
      </c>
      <c r="I23" s="51">
        <f t="shared" si="69"/>
        <v>2439.7546384221664</v>
      </c>
      <c r="J23" s="51">
        <f t="shared" si="70"/>
        <v>7594.8908193519728</v>
      </c>
      <c r="K23" s="51">
        <f t="shared" si="71"/>
        <v>2424.4395068545609</v>
      </c>
      <c r="L23" s="51">
        <f t="shared" si="72"/>
        <v>7692.1383058475849</v>
      </c>
      <c r="M23" s="51">
        <f>'Summary for Energy MD Modelling'!Z22</f>
        <v>42006.04204506753</v>
      </c>
      <c r="O23" s="68" t="s">
        <v>79</v>
      </c>
      <c r="P23" s="56">
        <f t="shared" si="39"/>
        <v>15397.621899805004</v>
      </c>
      <c r="Q23" s="56">
        <f t="shared" si="40"/>
        <v>12901.01686789365</v>
      </c>
      <c r="R23" s="56">
        <f t="shared" si="41"/>
        <v>12962.422545118856</v>
      </c>
      <c r="S23" s="56">
        <f t="shared" si="42"/>
        <v>1614.9983082491128</v>
      </c>
      <c r="T23" s="56">
        <f t="shared" si="43"/>
        <v>6610.8805400547317</v>
      </c>
      <c r="U23" s="56">
        <f t="shared" si="44"/>
        <v>3193.5880549603403</v>
      </c>
      <c r="V23" s="56">
        <f t="shared" si="45"/>
        <v>3286.501705895711</v>
      </c>
      <c r="W23" s="56">
        <f t="shared" si="46"/>
        <v>5498.3761882014542</v>
      </c>
      <c r="X23" s="56">
        <f t="shared" si="47"/>
        <v>18841.899305883642</v>
      </c>
      <c r="Y23" s="56">
        <f t="shared" si="48"/>
        <v>6000.9353955751567</v>
      </c>
      <c r="Z23" s="56">
        <f t="shared" si="49"/>
        <v>20118.057347451515</v>
      </c>
      <c r="AA23" s="56">
        <f>'Summary for Energy MD Modelling'!AA22</f>
        <v>106426.29815909042</v>
      </c>
      <c r="AC23" s="68" t="s">
        <v>79</v>
      </c>
      <c r="AD23" s="49">
        <f t="shared" si="50"/>
        <v>2.5272125165419403</v>
      </c>
      <c r="AE23" s="49">
        <f t="shared" si="51"/>
        <v>2.516691466737043</v>
      </c>
      <c r="AF23" s="49">
        <f t="shared" si="52"/>
        <v>2.6710022092955752</v>
      </c>
      <c r="AG23" s="49">
        <f t="shared" si="53"/>
        <v>2.4234004973076324</v>
      </c>
      <c r="AH23" s="49">
        <f t="shared" si="54"/>
        <v>2.619522873542159</v>
      </c>
      <c r="AI23" s="49">
        <f t="shared" si="55"/>
        <v>2.756774715234847</v>
      </c>
      <c r="AJ23" s="49">
        <f t="shared" si="56"/>
        <v>2.2913241137127232</v>
      </c>
      <c r="AK23" s="49">
        <f t="shared" si="57"/>
        <v>2.2536594875611566</v>
      </c>
      <c r="AL23" s="49">
        <f t="shared" si="58"/>
        <v>2.4808650649557737</v>
      </c>
      <c r="AM23" s="49">
        <f t="shared" si="59"/>
        <v>2.4751846266359103</v>
      </c>
      <c r="AN23" s="49">
        <f t="shared" si="60"/>
        <v>2.6154050470150429</v>
      </c>
      <c r="AO23" s="49">
        <f t="shared" si="61"/>
        <v>2.5335950015216278</v>
      </c>
      <c r="AQ23" s="68" t="s">
        <v>79</v>
      </c>
      <c r="AR23" s="54">
        <f t="shared" si="5"/>
        <v>19.506361697045815</v>
      </c>
      <c r="AS23" s="54">
        <f t="shared" si="6"/>
        <v>16.343556357102752</v>
      </c>
      <c r="AT23" s="54">
        <f t="shared" si="7"/>
        <v>16.42134767825619</v>
      </c>
      <c r="AU23" s="54">
        <f t="shared" si="8"/>
        <v>2.045948481253669</v>
      </c>
      <c r="AV23" s="54">
        <f t="shared" si="9"/>
        <v>8.3749443770860648</v>
      </c>
      <c r="AW23" s="54">
        <f t="shared" si="10"/>
        <v>4.0457730496818041</v>
      </c>
      <c r="AX23" s="54">
        <f t="shared" si="11"/>
        <v>4.1634800107652783</v>
      </c>
      <c r="AY23" s="54">
        <f t="shared" si="12"/>
        <v>6.9655765917228978</v>
      </c>
      <c r="AZ23" s="54">
        <f t="shared" si="13"/>
        <v>23.869718668993766</v>
      </c>
      <c r="BA23" s="54">
        <f t="shared" si="14"/>
        <v>7.6022399503248037</v>
      </c>
      <c r="BB23" s="54">
        <f t="shared" si="15"/>
        <v>25.486409902445331</v>
      </c>
      <c r="BC23" s="54">
        <f t="shared" si="30"/>
        <v>134.82535676467836</v>
      </c>
      <c r="BE23" s="68" t="s">
        <v>79</v>
      </c>
      <c r="BF23" s="54">
        <f t="shared" si="31"/>
        <v>13.414899307691577</v>
      </c>
      <c r="BG23" s="54">
        <f t="shared" si="16"/>
        <v>11.239777374440891</v>
      </c>
      <c r="BH23" s="54">
        <f t="shared" si="16"/>
        <v>11.293275958979274</v>
      </c>
      <c r="BI23" s="54">
        <f t="shared" si="16"/>
        <v>1.4070380366677568</v>
      </c>
      <c r="BJ23" s="54">
        <f t="shared" si="16"/>
        <v>5.7596099811448829</v>
      </c>
      <c r="BK23" s="54">
        <f t="shared" si="16"/>
        <v>2.7823557732692548</v>
      </c>
      <c r="BL23" s="54">
        <f t="shared" si="16"/>
        <v>2.8633051094536808</v>
      </c>
      <c r="BM23" s="54">
        <f t="shared" si="16"/>
        <v>4.790360706380616</v>
      </c>
      <c r="BN23" s="54">
        <f t="shared" si="16"/>
        <v>16.415663639415243</v>
      </c>
      <c r="BO23" s="54">
        <f t="shared" si="16"/>
        <v>5.2282063170172099</v>
      </c>
      <c r="BP23" s="54">
        <f t="shared" si="16"/>
        <v>17.52749322840851</v>
      </c>
      <c r="BQ23" s="54">
        <f t="shared" si="32"/>
        <v>92.721985432868905</v>
      </c>
      <c r="BS23" s="52" t="s">
        <v>79</v>
      </c>
      <c r="BT23" s="60">
        <f t="shared" si="33"/>
        <v>5.7492425604392494</v>
      </c>
      <c r="BU23" s="60">
        <f t="shared" si="17"/>
        <v>4.8170474461889548</v>
      </c>
      <c r="BV23" s="60">
        <f t="shared" si="17"/>
        <v>4.8399754109911175</v>
      </c>
      <c r="BW23" s="60">
        <f t="shared" si="17"/>
        <v>0.60301630142903884</v>
      </c>
      <c r="BX23" s="60">
        <f t="shared" si="17"/>
        <v>2.468404277633522</v>
      </c>
      <c r="BY23" s="60">
        <f t="shared" si="17"/>
        <v>1.1924381885439663</v>
      </c>
      <c r="BZ23" s="60">
        <f t="shared" si="17"/>
        <v>1.2271307611944349</v>
      </c>
      <c r="CA23" s="60">
        <f t="shared" si="17"/>
        <v>2.0530117313059781</v>
      </c>
      <c r="CB23" s="60">
        <f t="shared" si="17"/>
        <v>7.0352844168922495</v>
      </c>
      <c r="CC23" s="60">
        <f t="shared" si="17"/>
        <v>2.2406598501502328</v>
      </c>
      <c r="CD23" s="60">
        <f t="shared" si="17"/>
        <v>7.5117828121750776</v>
      </c>
      <c r="CE23" s="60">
        <f t="shared" si="34"/>
        <v>39.737993756943823</v>
      </c>
      <c r="CG23" s="68" t="s">
        <v>79</v>
      </c>
      <c r="CH23" s="54">
        <f t="shared" si="18"/>
        <v>12318.097519844005</v>
      </c>
      <c r="CI23" s="54">
        <f t="shared" si="19"/>
        <v>10320.81349431492</v>
      </c>
      <c r="CJ23" s="54">
        <f t="shared" si="20"/>
        <v>10369.938036095085</v>
      </c>
      <c r="CK23" s="54">
        <f t="shared" si="21"/>
        <v>1291.9986465992904</v>
      </c>
      <c r="CL23" s="54">
        <f t="shared" si="22"/>
        <v>5288.7044320437853</v>
      </c>
      <c r="CM23" s="54">
        <f t="shared" si="23"/>
        <v>2554.8704439682724</v>
      </c>
      <c r="CN23" s="54">
        <f t="shared" si="24"/>
        <v>2629.2013647165691</v>
      </c>
      <c r="CO23" s="54">
        <f t="shared" si="25"/>
        <v>4398.7009505611632</v>
      </c>
      <c r="CP23" s="54">
        <f t="shared" si="26"/>
        <v>15073.519444706915</v>
      </c>
      <c r="CQ23" s="54">
        <f t="shared" si="27"/>
        <v>4800.7483164601254</v>
      </c>
      <c r="CR23" s="54">
        <f t="shared" si="28"/>
        <v>16094.445877961212</v>
      </c>
      <c r="CS23" s="54">
        <f t="shared" si="35"/>
        <v>85141.038527271347</v>
      </c>
      <c r="CU23" s="68" t="s">
        <v>79</v>
      </c>
      <c r="CV23" s="54" t="e">
        <f t="shared" si="36"/>
        <v>#REF!</v>
      </c>
      <c r="CW23" s="54" t="e">
        <f t="shared" si="29"/>
        <v>#REF!</v>
      </c>
      <c r="CX23" s="54" t="e">
        <f t="shared" si="29"/>
        <v>#REF!</v>
      </c>
      <c r="CY23" s="54" t="e">
        <f t="shared" si="29"/>
        <v>#REF!</v>
      </c>
      <c r="CZ23" s="54" t="e">
        <f t="shared" si="29"/>
        <v>#REF!</v>
      </c>
      <c r="DA23" s="54" t="e">
        <f t="shared" si="29"/>
        <v>#REF!</v>
      </c>
      <c r="DB23" s="54" t="e">
        <f t="shared" si="29"/>
        <v>#REF!</v>
      </c>
      <c r="DC23" s="54" t="e">
        <f t="shared" si="29"/>
        <v>#REF!</v>
      </c>
      <c r="DD23" s="54" t="e">
        <f t="shared" si="29"/>
        <v>#REF!</v>
      </c>
      <c r="DE23" s="54" t="e">
        <f t="shared" si="29"/>
        <v>#REF!</v>
      </c>
      <c r="DF23" s="54" t="e">
        <f t="shared" si="29"/>
        <v>#REF!</v>
      </c>
      <c r="DG23" s="54" t="e">
        <f t="shared" si="37"/>
        <v>#REF!</v>
      </c>
    </row>
    <row r="24" spans="1:111" x14ac:dyDescent="0.2">
      <c r="A24" s="46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O24" s="46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C24" s="46"/>
      <c r="AD24" s="48"/>
      <c r="AE24" s="48"/>
      <c r="AF24" s="48"/>
      <c r="AG24" s="48"/>
      <c r="AH24" s="48"/>
      <c r="AI24" s="48"/>
      <c r="AJ24" s="48"/>
      <c r="AK24" s="48"/>
      <c r="AL24" s="48"/>
      <c r="AM24" s="48"/>
      <c r="AN24" s="48"/>
      <c r="AO24" s="48"/>
      <c r="AQ24" s="46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E24" s="46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S24" s="46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G24" s="46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U24" s="46"/>
      <c r="CV24" s="55"/>
      <c r="CW24" s="55"/>
      <c r="CX24" s="55"/>
      <c r="CY24" s="55"/>
      <c r="CZ24" s="55"/>
      <c r="DA24" s="55"/>
      <c r="DB24" s="55"/>
      <c r="DC24" s="55"/>
      <c r="DD24" s="55"/>
      <c r="DE24" s="55"/>
      <c r="DF24" s="55"/>
      <c r="DG24" s="55"/>
    </row>
    <row r="25" spans="1:111" x14ac:dyDescent="0.2">
      <c r="M25" s="50">
        <f>'Summary for Energy MD Modelling'!Z55</f>
        <v>714.91363887222451</v>
      </c>
    </row>
    <row r="26" spans="1:111" x14ac:dyDescent="0.2">
      <c r="AQ26" s="57" t="s">
        <v>163</v>
      </c>
      <c r="AR26" s="58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58"/>
    </row>
    <row r="27" spans="1:111" ht="15" x14ac:dyDescent="0.2">
      <c r="AQ27" s="75" t="s">
        <v>161</v>
      </c>
      <c r="AR27" s="76"/>
      <c r="AS27" s="76"/>
      <c r="AT27" s="76"/>
      <c r="AU27" s="76"/>
      <c r="AV27" s="76"/>
      <c r="AW27" s="76"/>
      <c r="AX27" s="76"/>
      <c r="AY27" s="76"/>
      <c r="AZ27" s="76"/>
      <c r="BA27" s="76"/>
      <c r="BB27" s="76"/>
      <c r="BC27" s="77"/>
    </row>
    <row r="28" spans="1:111" x14ac:dyDescent="0.2">
      <c r="B28" s="70">
        <f>B11/$M$11</f>
        <v>0.14494901072082281</v>
      </c>
      <c r="C28" s="70">
        <f t="shared" ref="C28:L28" si="73">C11/$M$11</f>
        <v>0.12379790232139225</v>
      </c>
      <c r="D28" s="70">
        <f t="shared" si="73"/>
        <v>0.11537232342601469</v>
      </c>
      <c r="E28" s="70">
        <f t="shared" si="73"/>
        <v>1.5485632935297365E-2</v>
      </c>
      <c r="F28" s="70">
        <f t="shared" si="73"/>
        <v>6.0954705250007263E-2</v>
      </c>
      <c r="G28" s="70">
        <f t="shared" si="73"/>
        <v>2.7397658270141491E-2</v>
      </c>
      <c r="H28" s="70">
        <f t="shared" si="73"/>
        <v>3.2336790726052472E-2</v>
      </c>
      <c r="I28" s="70">
        <f t="shared" si="73"/>
        <v>5.5318283506202971E-2</v>
      </c>
      <c r="J28" s="70">
        <f t="shared" si="73"/>
        <v>0.18367761991923065</v>
      </c>
      <c r="K28" s="70">
        <f t="shared" si="73"/>
        <v>5.6625700921002935E-2</v>
      </c>
      <c r="L28" s="70">
        <f t="shared" si="73"/>
        <v>0.1840843720038351</v>
      </c>
      <c r="AQ28" s="80" t="s">
        <v>140</v>
      </c>
      <c r="AR28" s="82" t="s">
        <v>159</v>
      </c>
      <c r="AS28" s="86"/>
      <c r="AT28" s="86"/>
      <c r="AU28" s="86"/>
      <c r="AV28" s="86"/>
      <c r="AW28" s="86"/>
      <c r="AX28" s="86"/>
      <c r="AY28" s="86"/>
      <c r="AZ28" s="86"/>
      <c r="BA28" s="86"/>
      <c r="BB28" s="87"/>
      <c r="BC28" s="80" t="s">
        <v>84</v>
      </c>
    </row>
    <row r="29" spans="1:111" x14ac:dyDescent="0.2">
      <c r="AQ29" s="88"/>
      <c r="AR29" s="67" t="s">
        <v>146</v>
      </c>
      <c r="AS29" s="67" t="s">
        <v>147</v>
      </c>
      <c r="AT29" s="67" t="s">
        <v>148</v>
      </c>
      <c r="AU29" s="67" t="s">
        <v>149</v>
      </c>
      <c r="AV29" s="67" t="s">
        <v>150</v>
      </c>
      <c r="AW29" s="67" t="s">
        <v>151</v>
      </c>
      <c r="AX29" s="67" t="s">
        <v>152</v>
      </c>
      <c r="AY29" s="67" t="s">
        <v>153</v>
      </c>
      <c r="AZ29" s="67" t="s">
        <v>154</v>
      </c>
      <c r="BA29" s="67" t="s">
        <v>155</v>
      </c>
      <c r="BB29" s="67" t="s">
        <v>156</v>
      </c>
      <c r="BC29" s="81"/>
    </row>
    <row r="30" spans="1:111" x14ac:dyDescent="0.2">
      <c r="AQ30" s="68" t="s">
        <v>77</v>
      </c>
      <c r="AR30" s="49"/>
      <c r="AS30" s="49"/>
      <c r="AT30" s="49"/>
      <c r="AU30" s="49"/>
      <c r="AV30" s="49"/>
      <c r="AW30" s="49"/>
      <c r="AX30" s="49"/>
      <c r="AY30" s="49"/>
      <c r="AZ30" s="49"/>
      <c r="BA30" s="49"/>
      <c r="BB30" s="49"/>
      <c r="BC30" s="49"/>
    </row>
    <row r="31" spans="1:111" x14ac:dyDescent="0.2">
      <c r="AQ31" s="68" t="s">
        <v>76</v>
      </c>
      <c r="AR31" s="54">
        <f>AR8/$BC8*'Summary for Energy MD Modelling'!$AE7</f>
        <v>0.52194379950902448</v>
      </c>
      <c r="AS31" s="54">
        <f>AS8/$BC8*'Summary for Energy MD Modelling'!$AE7</f>
        <v>0.41384353558794407</v>
      </c>
      <c r="AT31" s="54">
        <f>AT8/$BC8*'Summary for Energy MD Modelling'!$AE7</f>
        <v>0.44504260922300731</v>
      </c>
      <c r="AU31" s="54">
        <f>AU8/$BC8*'Summary for Energy MD Modelling'!$AE7</f>
        <v>6.5604754143529925E-2</v>
      </c>
      <c r="AV31" s="54">
        <f>AV8/$BC8*'Summary for Energy MD Modelling'!$AE7</f>
        <v>0.24425674424345054</v>
      </c>
      <c r="AW31" s="54">
        <f>AW8/$BC8*'Summary for Energy MD Modelling'!$AE7</f>
        <v>0.14990090262666045</v>
      </c>
      <c r="AX31" s="54">
        <f>AX8/$BC8*'Summary for Energy MD Modelling'!$AE7</f>
        <v>0.16354970047150527</v>
      </c>
      <c r="AY31" s="54">
        <f>AY8/$BC8*'Summary for Energy MD Modelling'!$AE7</f>
        <v>0.2834372727602259</v>
      </c>
      <c r="AZ31" s="54">
        <f>AZ8/$BC8*'Summary for Energy MD Modelling'!$AE7</f>
        <v>0.54456217164985088</v>
      </c>
      <c r="BA31" s="54">
        <f>BA8/$BC8*'Summary for Energy MD Modelling'!$AE7</f>
        <v>0.24154100959520022</v>
      </c>
      <c r="BB31" s="54">
        <f>BB8/$BC8*'Summary for Energy MD Modelling'!$AE7</f>
        <v>0.75912433375351296</v>
      </c>
      <c r="BC31" s="54">
        <f>SUM(AR31:BB31)</f>
        <v>3.8328068335639118</v>
      </c>
    </row>
    <row r="32" spans="1:111" x14ac:dyDescent="0.2">
      <c r="AQ32" s="68" t="s">
        <v>60</v>
      </c>
      <c r="AR32" s="54">
        <f>AR9/$BC9*'Summary for Energy MD Modelling'!$AE8</f>
        <v>2.2904749848231578</v>
      </c>
      <c r="AS32" s="54">
        <f>AS9/$BC9*'Summary for Energy MD Modelling'!$AE8</f>
        <v>1.7669605012621847</v>
      </c>
      <c r="AT32" s="54">
        <f>AT9/$BC9*'Summary for Energy MD Modelling'!$AE8</f>
        <v>2.0076652080226691</v>
      </c>
      <c r="AU32" s="54">
        <f>AU9/$BC9*'Summary for Energy MD Modelling'!$AE8</f>
        <v>0.29837836786693017</v>
      </c>
      <c r="AV32" s="54">
        <f>AV9/$BC9*'Summary for Energy MD Modelling'!$AE8</f>
        <v>1.0026078434437165</v>
      </c>
      <c r="AW32" s="54">
        <f>AW9/$BC9*'Summary for Energy MD Modelling'!$AE8</f>
        <v>0.51352012328483532</v>
      </c>
      <c r="AX32" s="54">
        <f>AX9/$BC9*'Summary for Energy MD Modelling'!$AE8</f>
        <v>0.68701216836109957</v>
      </c>
      <c r="AY32" s="54">
        <f>AY9/$BC9*'Summary for Energy MD Modelling'!$AE8</f>
        <v>1.1124280410419964</v>
      </c>
      <c r="AZ32" s="54">
        <f>AZ9/$BC9*'Summary for Energy MD Modelling'!$AE8</f>
        <v>2.6743039553966703</v>
      </c>
      <c r="BA32" s="54">
        <f>BA9/$BC9*'Summary for Energy MD Modelling'!$AE8</f>
        <v>1.0758265425287579</v>
      </c>
      <c r="BB32" s="54">
        <f>BB9/$BC9*'Summary for Energy MD Modelling'!$AE8</f>
        <v>2.9081704156524291</v>
      </c>
      <c r="BC32" s="54">
        <f t="shared" ref="BC32:BC46" si="74">SUM(AR32:BB32)</f>
        <v>16.337348151684445</v>
      </c>
    </row>
    <row r="33" spans="43:55" x14ac:dyDescent="0.2">
      <c r="AQ33" s="68" t="s">
        <v>61</v>
      </c>
      <c r="AR33" s="54">
        <f>AR10/$BC10*'Summary for Energy MD Modelling'!$AE9</f>
        <v>6.5723183392782607</v>
      </c>
      <c r="AS33" s="54">
        <f>AS10/$BC10*'Summary for Energy MD Modelling'!$AE9</f>
        <v>5.3769003708168928</v>
      </c>
      <c r="AT33" s="54">
        <f>AT10/$BC10*'Summary for Energy MD Modelling'!$AE9</f>
        <v>5.5162177216797161</v>
      </c>
      <c r="AU33" s="54">
        <f>AU10/$BC10*'Summary for Energy MD Modelling'!$AE9</f>
        <v>0.68978451048402689</v>
      </c>
      <c r="AV33" s="54">
        <f>AV10/$BC10*'Summary for Energy MD Modelling'!$AE9</f>
        <v>2.6990837166900352</v>
      </c>
      <c r="AW33" s="54">
        <f>AW10/$BC10*'Summary for Energy MD Modelling'!$AE9</f>
        <v>1.3595964752581566</v>
      </c>
      <c r="AX33" s="54">
        <f>AX10/$BC10*'Summary for Energy MD Modelling'!$AE9</f>
        <v>1.4088846013497534</v>
      </c>
      <c r="AY33" s="54">
        <f>AY10/$BC10*'Summary for Energy MD Modelling'!$AE9</f>
        <v>2.3681376693923091</v>
      </c>
      <c r="AZ33" s="54">
        <f>AZ10/$BC10*'Summary for Energy MD Modelling'!$AE9</f>
        <v>7.7332667813848683</v>
      </c>
      <c r="BA33" s="54">
        <f>BA10/$BC10*'Summary for Energy MD Modelling'!$AE9</f>
        <v>2.4932314158422266</v>
      </c>
      <c r="BB33" s="54">
        <f>BB10/$BC10*'Summary for Energy MD Modelling'!$AE9</f>
        <v>8.3921758588857287</v>
      </c>
      <c r="BC33" s="54">
        <f t="shared" si="74"/>
        <v>44.609597461061973</v>
      </c>
    </row>
    <row r="34" spans="43:55" x14ac:dyDescent="0.2">
      <c r="AQ34" s="68" t="s">
        <v>62</v>
      </c>
      <c r="AR34" s="54">
        <f>AR11/$BC11*'Summary for Energy MD Modelling'!$AE10</f>
        <v>11.481240442712121</v>
      </c>
      <c r="AS34" s="54">
        <f>AS11/$BC11*'Summary for Energy MD Modelling'!$AE10</f>
        <v>9.8203489178272516</v>
      </c>
      <c r="AT34" s="54">
        <f>AT11/$BC11*'Summary for Energy MD Modelling'!$AE10</f>
        <v>9.6374407897991876</v>
      </c>
      <c r="AU34" s="54">
        <f>AU11/$BC11*'Summary for Energy MD Modelling'!$AE10</f>
        <v>1.1722435752469476</v>
      </c>
      <c r="AV34" s="54">
        <f>AV11/$BC11*'Summary for Energy MD Modelling'!$AE10</f>
        <v>5.0306103734337064</v>
      </c>
      <c r="AW34" s="54">
        <f>AW11/$BC11*'Summary for Energy MD Modelling'!$AE10</f>
        <v>2.3636432742151938</v>
      </c>
      <c r="AX34" s="54">
        <f>AX11/$BC11*'Summary for Energy MD Modelling'!$AE10</f>
        <v>2.3374312273491027</v>
      </c>
      <c r="AY34" s="54">
        <f>AY11/$BC11*'Summary for Energy MD Modelling'!$AE10</f>
        <v>3.9205862923834234</v>
      </c>
      <c r="AZ34" s="54">
        <f>AZ11/$BC11*'Summary for Energy MD Modelling'!$AE10</f>
        <v>14.400603371520811</v>
      </c>
      <c r="BA34" s="54">
        <f>BA11/$BC11*'Summary for Energy MD Modelling'!$AE10</f>
        <v>4.4371647801975262</v>
      </c>
      <c r="BB34" s="54">
        <f>BB11/$BC11*'Summary for Energy MD Modelling'!$AE10</f>
        <v>15.224357126626307</v>
      </c>
      <c r="BC34" s="54">
        <f t="shared" si="74"/>
        <v>79.825670171311558</v>
      </c>
    </row>
    <row r="35" spans="43:55" x14ac:dyDescent="0.2">
      <c r="AQ35" s="68" t="s">
        <v>63</v>
      </c>
      <c r="AR35" s="54">
        <f>AR12/$BC12*'Summary for Energy MD Modelling'!$AE11</f>
        <v>13.936031632693535</v>
      </c>
      <c r="AS35" s="54">
        <f>AS12/$BC12*'Summary for Energy MD Modelling'!$AE11</f>
        <v>11.579183582430007</v>
      </c>
      <c r="AT35" s="54">
        <f>AT12/$BC12*'Summary for Energy MD Modelling'!$AE11</f>
        <v>11.764747700448005</v>
      </c>
      <c r="AU35" s="54">
        <f>AU12/$BC12*'Summary for Energy MD Modelling'!$AE11</f>
        <v>1.4883679995859354</v>
      </c>
      <c r="AV35" s="54">
        <f>AV12/$BC12*'Summary for Energy MD Modelling'!$AE11</f>
        <v>5.9659559218486384</v>
      </c>
      <c r="AW35" s="54">
        <f>AW12/$BC12*'Summary for Energy MD Modelling'!$AE11</f>
        <v>2.9072642995632014</v>
      </c>
      <c r="AX35" s="54">
        <f>AX12/$BC12*'Summary for Energy MD Modelling'!$AE11</f>
        <v>3.0664017331699482</v>
      </c>
      <c r="AY35" s="54">
        <f>AY12/$BC12*'Summary for Energy MD Modelling'!$AE11</f>
        <v>5.1156089097336048</v>
      </c>
      <c r="AZ35" s="54">
        <f>AZ12/$BC12*'Summary for Energy MD Modelling'!$AE11</f>
        <v>16.928647232224264</v>
      </c>
      <c r="BA35" s="54">
        <f>BA12/$BC12*'Summary for Energy MD Modelling'!$AE11</f>
        <v>5.5004812564791221</v>
      </c>
      <c r="BB35" s="54">
        <f>BB12/$BC12*'Summary for Energy MD Modelling'!$AE11</f>
        <v>18.128159217643308</v>
      </c>
      <c r="BC35" s="54">
        <f t="shared" si="74"/>
        <v>96.380849485819567</v>
      </c>
    </row>
    <row r="36" spans="43:55" x14ac:dyDescent="0.2">
      <c r="AQ36" s="68" t="s">
        <v>64</v>
      </c>
      <c r="AR36" s="54">
        <f>AR13/$BC13*'Summary for Energy MD Modelling'!$AE12</f>
        <v>14.261256987978143</v>
      </c>
      <c r="AS36" s="54">
        <f>AS13/$BC13*'Summary for Energy MD Modelling'!$AE12</f>
        <v>11.930115564574553</v>
      </c>
      <c r="AT36" s="54">
        <f>AT13/$BC13*'Summary for Energy MD Modelling'!$AE12</f>
        <v>11.995403499688249</v>
      </c>
      <c r="AU36" s="54">
        <f>AU13/$BC13*'Summary for Energy MD Modelling'!$AE12</f>
        <v>1.4912365884240997</v>
      </c>
      <c r="AV36" s="54">
        <f>AV13/$BC13*'Summary for Energy MD Modelling'!$AE12</f>
        <v>6.0921036062417837</v>
      </c>
      <c r="AW36" s="54">
        <f>AW13/$BC13*'Summary for Energy MD Modelling'!$AE12</f>
        <v>2.9539530383331836</v>
      </c>
      <c r="AX36" s="54">
        <f>AX13/$BC13*'Summary for Energy MD Modelling'!$AE12</f>
        <v>3.0294654360284028</v>
      </c>
      <c r="AY36" s="54">
        <f>AY13/$BC13*'Summary for Energy MD Modelling'!$AE12</f>
        <v>5.0739650570229617</v>
      </c>
      <c r="AZ36" s="54">
        <f>AZ13/$BC13*'Summary for Energy MD Modelling'!$AE12</f>
        <v>17.387747532348005</v>
      </c>
      <c r="BA36" s="54">
        <f>BA13/$BC13*'Summary for Energy MD Modelling'!$AE12</f>
        <v>5.52701317678856</v>
      </c>
      <c r="BB36" s="54">
        <f>BB13/$BC13*'Summary for Energy MD Modelling'!$AE12</f>
        <v>18.593486082125615</v>
      </c>
      <c r="BC36" s="54">
        <f t="shared" si="74"/>
        <v>98.33574656955355</v>
      </c>
    </row>
    <row r="37" spans="43:55" x14ac:dyDescent="0.2">
      <c r="AQ37" s="68" t="s">
        <v>65</v>
      </c>
      <c r="AR37" s="54">
        <f>AR14/$BC14*'Summary for Energy MD Modelling'!$AE13</f>
        <v>14.531198831638685</v>
      </c>
      <c r="AS37" s="54">
        <f>AS14/$BC14*'Summary for Energy MD Modelling'!$AE13</f>
        <v>12.220613607302489</v>
      </c>
      <c r="AT37" s="54">
        <f>AT14/$BC14*'Summary for Energy MD Modelling'!$AE13</f>
        <v>12.228800858425695</v>
      </c>
      <c r="AU37" s="54">
        <f>AU14/$BC14*'Summary for Energy MD Modelling'!$AE13</f>
        <v>1.5181033341052843</v>
      </c>
      <c r="AV37" s="54">
        <f>AV14/$BC14*'Summary for Energy MD Modelling'!$AE13</f>
        <v>6.2653478928763668</v>
      </c>
      <c r="AW37" s="54">
        <f>AW14/$BC14*'Summary for Energy MD Modelling'!$AE13</f>
        <v>3.0107938802184857</v>
      </c>
      <c r="AX37" s="54">
        <f>AX14/$BC14*'Summary for Energy MD Modelling'!$AE13</f>
        <v>3.0799978706078188</v>
      </c>
      <c r="AY37" s="54">
        <f>AY14/$BC14*'Summary for Energy MD Modelling'!$AE13</f>
        <v>5.1540943427857417</v>
      </c>
      <c r="AZ37" s="54">
        <f>AZ14/$BC14*'Summary for Energy MD Modelling'!$AE13</f>
        <v>17.866355076223183</v>
      </c>
      <c r="BA37" s="54">
        <f>BA14/$BC14*'Summary for Energy MD Modelling'!$AE13</f>
        <v>5.6604166763081452</v>
      </c>
      <c r="BB37" s="54">
        <f>BB14/$BC14*'Summary for Energy MD Modelling'!$AE13</f>
        <v>19.039776940753843</v>
      </c>
      <c r="BC37" s="54">
        <f t="shared" si="74"/>
        <v>100.57549931124572</v>
      </c>
    </row>
    <row r="38" spans="43:55" x14ac:dyDescent="0.2">
      <c r="AQ38" s="68" t="s">
        <v>66</v>
      </c>
      <c r="AR38" s="54">
        <f>AR15/$BC15*'Summary for Energy MD Modelling'!$AE14</f>
        <v>14.912359645427072</v>
      </c>
      <c r="AS38" s="54">
        <f>AS15/$BC15*'Summary for Energy MD Modelling'!$AE14</f>
        <v>12.469895557366797</v>
      </c>
      <c r="AT38" s="54">
        <f>AT15/$BC15*'Summary for Energy MD Modelling'!$AE14</f>
        <v>12.560235087489776</v>
      </c>
      <c r="AU38" s="54">
        <f>AU15/$BC15*'Summary for Energy MD Modelling'!$AE14</f>
        <v>1.5697031689485124</v>
      </c>
      <c r="AV38" s="54">
        <f>AV15/$BC15*'Summary for Energy MD Modelling'!$AE14</f>
        <v>6.3949485077811294</v>
      </c>
      <c r="AW38" s="54">
        <f>AW15/$BC15*'Summary for Energy MD Modelling'!$AE14</f>
        <v>3.096351188608117</v>
      </c>
      <c r="AX38" s="54">
        <f>AX15/$BC15*'Summary for Energy MD Modelling'!$AE14</f>
        <v>3.2023693653485541</v>
      </c>
      <c r="AY38" s="54">
        <f>AY15/$BC15*'Summary for Energy MD Modelling'!$AE14</f>
        <v>5.3549305565732377</v>
      </c>
      <c r="AZ38" s="54">
        <f>AZ15/$BC15*'Summary for Energy MD Modelling'!$AE14</f>
        <v>18.212023950226072</v>
      </c>
      <c r="BA38" s="54">
        <f>BA15/$BC15*'Summary for Energy MD Modelling'!$AE14</f>
        <v>5.824115799838399</v>
      </c>
      <c r="BB38" s="54">
        <f>BB15/$BC15*'Summary for Energy MD Modelling'!$AE14</f>
        <v>19.460953801613282</v>
      </c>
      <c r="BC38" s="54">
        <f t="shared" si="74"/>
        <v>103.05788662922095</v>
      </c>
    </row>
    <row r="39" spans="43:55" x14ac:dyDescent="0.2">
      <c r="AQ39" s="68" t="s">
        <v>67</v>
      </c>
      <c r="AR39" s="54">
        <f>AR16/$BC16*'Summary for Energy MD Modelling'!$AE15</f>
        <v>15.284431567656522</v>
      </c>
      <c r="AS39" s="54">
        <f>AS16/$BC16*'Summary for Energy MD Modelling'!$AE15</f>
        <v>12.806973177162314</v>
      </c>
      <c r="AT39" s="54">
        <f>AT16/$BC16*'Summary for Energy MD Modelling'!$AE15</f>
        <v>12.864245003233533</v>
      </c>
      <c r="AU39" s="54">
        <f>AU16/$BC16*'Summary for Energy MD Modelling'!$AE15</f>
        <v>1.601382244288859</v>
      </c>
      <c r="AV39" s="54">
        <f>AV16/$BC16*'Summary for Energy MD Modelling'!$AE15</f>
        <v>6.5581062733326405</v>
      </c>
      <c r="AW39" s="54">
        <f>AW16/$BC16*'Summary for Energy MD Modelling'!$AE15</f>
        <v>3.1688452275081929</v>
      </c>
      <c r="AX39" s="54">
        <f>AX16/$BC16*'Summary for Energy MD Modelling'!$AE15</f>
        <v>3.2565332097572037</v>
      </c>
      <c r="AY39" s="54">
        <f>AY16/$BC16*'Summary for Energy MD Modelling'!$AE15</f>
        <v>5.4496788858453851</v>
      </c>
      <c r="AZ39" s="54">
        <f>AZ16/$BC16*'Summary for Energy MD Modelling'!$AE15</f>
        <v>18.698210761259837</v>
      </c>
      <c r="BA39" s="54">
        <f>BA16/$BC16*'Summary for Energy MD Modelling'!$AE15</f>
        <v>5.9492879623534467</v>
      </c>
      <c r="BB39" s="54">
        <f>BB16/$BC16*'Summary for Energy MD Modelling'!$AE15</f>
        <v>19.967003943280101</v>
      </c>
      <c r="BC39" s="54">
        <f t="shared" si="74"/>
        <v>105.60469825567804</v>
      </c>
    </row>
    <row r="40" spans="43:55" x14ac:dyDescent="0.2">
      <c r="AQ40" s="68" t="s">
        <v>68</v>
      </c>
      <c r="AR40" s="54">
        <f>AR17/$BC17*'Summary for Energy MD Modelling'!$AE16</f>
        <v>15.670792609808187</v>
      </c>
      <c r="AS40" s="54">
        <f>AS17/$BC17*'Summary for Energy MD Modelling'!$AE16</f>
        <v>13.137535658028185</v>
      </c>
      <c r="AT40" s="54">
        <f>AT17/$BC17*'Summary for Energy MD Modelling'!$AE16</f>
        <v>13.192112907175895</v>
      </c>
      <c r="AU40" s="54">
        <f>AU17/$BC17*'Summary for Energy MD Modelling'!$AE16</f>
        <v>1.6428917355545529</v>
      </c>
      <c r="AV40" s="54">
        <f>AV17/$BC17*'Summary for Energy MD Modelling'!$AE16</f>
        <v>6.7333165781176332</v>
      </c>
      <c r="AW40" s="54">
        <f>AW17/$BC17*'Summary for Energy MD Modelling'!$AE16</f>
        <v>3.2499131994088226</v>
      </c>
      <c r="AX40" s="54">
        <f>AX17/$BC17*'Summary for Energy MD Modelling'!$AE16</f>
        <v>3.3420219377824862</v>
      </c>
      <c r="AY40" s="54">
        <f>AY17/$BC17*'Summary for Energy MD Modelling'!$AE16</f>
        <v>5.5912464798452461</v>
      </c>
      <c r="AZ40" s="54">
        <f>AZ17/$BC17*'Summary for Energy MD Modelling'!$AE16</f>
        <v>19.191406637610843</v>
      </c>
      <c r="BA40" s="54">
        <f>BA17/$BC17*'Summary for Energy MD Modelling'!$AE16</f>
        <v>6.1080695466481618</v>
      </c>
      <c r="BB40" s="54">
        <f>BB17/$BC17*'Summary for Energy MD Modelling'!$AE16</f>
        <v>20.484623642848288</v>
      </c>
      <c r="BC40" s="54">
        <f t="shared" si="74"/>
        <v>108.34393093282831</v>
      </c>
    </row>
    <row r="41" spans="43:55" x14ac:dyDescent="0.2">
      <c r="AQ41" s="68" t="s">
        <v>69</v>
      </c>
      <c r="AR41" s="54">
        <f>AR18/$BC18*'Summary for Energy MD Modelling'!$AE17</f>
        <v>16.145085474676446</v>
      </c>
      <c r="AS41" s="54">
        <f>AS18/$BC18*'Summary for Energy MD Modelling'!$AE17</f>
        <v>13.521622503839605</v>
      </c>
      <c r="AT41" s="54">
        <f>AT18/$BC18*'Summary for Energy MD Modelling'!$AE17</f>
        <v>13.592783356752948</v>
      </c>
      <c r="AU41" s="54">
        <f>AU18/$BC18*'Summary for Energy MD Modelling'!$AE17</f>
        <v>1.694486695810657</v>
      </c>
      <c r="AV41" s="54">
        <f>AV18/$BC18*'Summary for Energy MD Modelling'!$AE17</f>
        <v>6.9294748856620787</v>
      </c>
      <c r="AW41" s="54">
        <f>AW18/$BC18*'Summary for Energy MD Modelling'!$AE17</f>
        <v>3.3492547174770717</v>
      </c>
      <c r="AX41" s="54">
        <f>AX18/$BC18*'Summary for Energy MD Modelling'!$AE17</f>
        <v>3.4498557427124696</v>
      </c>
      <c r="AY41" s="54">
        <f>AY18/$BC18*'Summary for Energy MD Modelling'!$AE17</f>
        <v>5.7712252801901709</v>
      </c>
      <c r="AZ41" s="54">
        <f>AZ18/$BC18*'Summary for Energy MD Modelling'!$AE17</f>
        <v>19.747416662865991</v>
      </c>
      <c r="BA41" s="54">
        <f>BA18/$BC18*'Summary for Energy MD Modelling'!$AE17</f>
        <v>6.2941575792218121</v>
      </c>
      <c r="BB41" s="54">
        <f>BB18/$BC18*'Summary for Energy MD Modelling'!$AE17</f>
        <v>21.088838395704961</v>
      </c>
      <c r="BC41" s="54">
        <f t="shared" si="74"/>
        <v>111.58420129491421</v>
      </c>
    </row>
    <row r="42" spans="43:55" x14ac:dyDescent="0.2">
      <c r="AQ42" s="68" t="s">
        <v>70</v>
      </c>
      <c r="AR42" s="54">
        <f>AR19/$BC19*'Summary for Energy MD Modelling'!$AE18</f>
        <v>16.686886238556198</v>
      </c>
      <c r="AS42" s="54">
        <f>AS19/$BC19*'Summary for Energy MD Modelling'!$AE18</f>
        <v>13.982211520238021</v>
      </c>
      <c r="AT42" s="54">
        <f>AT19/$BC19*'Summary for Energy MD Modelling'!$AE18</f>
        <v>14.047058982940626</v>
      </c>
      <c r="AU42" s="54">
        <f>AU19/$BC19*'Summary for Energy MD Modelling'!$AE18</f>
        <v>1.7497259435721846</v>
      </c>
      <c r="AV42" s="54">
        <f>AV19/$BC19*'Summary for Energy MD Modelling'!$AE18</f>
        <v>7.1639392382171208</v>
      </c>
      <c r="AW42" s="54">
        <f>AW19/$BC19*'Summary for Energy MD Modelling'!$AE18</f>
        <v>3.4606520840835664</v>
      </c>
      <c r="AX42" s="54">
        <f>AX19/$BC19*'Summary for Energy MD Modelling'!$AE18</f>
        <v>3.5599982678870443</v>
      </c>
      <c r="AY42" s="54">
        <f>AY19/$BC19*'Summary for Energy MD Modelling'!$AE18</f>
        <v>5.9562866864844448</v>
      </c>
      <c r="AZ42" s="54">
        <f>AZ19/$BC19*'Summary for Energy MD Modelling'!$AE18</f>
        <v>20.419869536522988</v>
      </c>
      <c r="BA42" s="54">
        <f>BA19/$BC19*'Summary for Energy MD Modelling'!$AE18</f>
        <v>6.501653508972546</v>
      </c>
      <c r="BB42" s="54">
        <f>BB19/$BC19*'Summary for Energy MD Modelling'!$AE18</f>
        <v>21.802796448164969</v>
      </c>
      <c r="BC42" s="54">
        <f t="shared" si="74"/>
        <v>115.33107845563971</v>
      </c>
    </row>
    <row r="43" spans="43:55" x14ac:dyDescent="0.2">
      <c r="AQ43" s="68" t="s">
        <v>71</v>
      </c>
      <c r="AR43" s="54">
        <f>AR20/$BC20*'Summary for Energy MD Modelling'!$AE19</f>
        <v>17.257380794534807</v>
      </c>
      <c r="AS43" s="54">
        <f>AS20/$BC20*'Summary for Energy MD Modelling'!$AE19</f>
        <v>14.460273219607114</v>
      </c>
      <c r="AT43" s="54">
        <f>AT20/$BC20*'Summary for Energy MD Modelling'!$AE19</f>
        <v>14.528091804372828</v>
      </c>
      <c r="AU43" s="54">
        <f>AU20/$BC20*'Summary for Energy MD Modelling'!$AE19</f>
        <v>1.8100026809690175</v>
      </c>
      <c r="AV43" s="54">
        <f>AV20/$BC20*'Summary for Energy MD Modelling'!$AE19</f>
        <v>7.410187390125647</v>
      </c>
      <c r="AW43" s="54">
        <f>AW20/$BC20*'Summary for Energy MD Modelling'!$AE19</f>
        <v>3.5793044500412425</v>
      </c>
      <c r="AX43" s="54">
        <f>AX20/$BC20*'Summary for Energy MD Modelling'!$AE19</f>
        <v>3.6832209569633636</v>
      </c>
      <c r="AY43" s="54">
        <f>AY20/$BC20*'Summary for Energy MD Modelling'!$AE19</f>
        <v>6.1620535861335153</v>
      </c>
      <c r="AZ43" s="54">
        <f>AZ20/$BC20*'Summary for Energy MD Modelling'!$AE19</f>
        <v>21.119926737318568</v>
      </c>
      <c r="BA43" s="54">
        <f>BA20/$BC20*'Summary for Energy MD Modelling'!$AE19</f>
        <v>6.7260379208488228</v>
      </c>
      <c r="BB43" s="54">
        <f>BB20/$BC20*'Summary for Energy MD Modelling'!$AE19</f>
        <v>22.549390217271771</v>
      </c>
      <c r="BC43" s="54">
        <f t="shared" si="74"/>
        <v>119.28586975818669</v>
      </c>
    </row>
    <row r="44" spans="43:55" x14ac:dyDescent="0.2">
      <c r="AQ44" s="68" t="s">
        <v>72</v>
      </c>
      <c r="AR44" s="54">
        <f>AR21/$BC21*'Summary for Energy MD Modelling'!$AE20</f>
        <v>17.86174726051518</v>
      </c>
      <c r="AS44" s="54">
        <f>AS21/$BC21*'Summary for Energy MD Modelling'!$AE20</f>
        <v>14.964304421338012</v>
      </c>
      <c r="AT44" s="54">
        <f>AT21/$BC21*'Summary for Energy MD Modelling'!$AE20</f>
        <v>15.036987657251572</v>
      </c>
      <c r="AU44" s="54">
        <f>AU21/$BC21*'Summary for Energy MD Modelling'!$AE20</f>
        <v>1.8736408881271549</v>
      </c>
      <c r="AV44" s="54">
        <f>AV21/$BC21*'Summary for Energy MD Modelling'!$AE20</f>
        <v>7.6681349547980453</v>
      </c>
      <c r="AW44" s="54">
        <f>AW21/$BC21*'Summary for Energy MD Modelling'!$AE20</f>
        <v>3.7047686234560198</v>
      </c>
      <c r="AX44" s="54">
        <f>AX21/$BC21*'Summary for Energy MD Modelling'!$AE20</f>
        <v>3.8131252980041865</v>
      </c>
      <c r="AY44" s="54">
        <f>AY21/$BC21*'Summary for Energy MD Modelling'!$AE20</f>
        <v>6.3793769082528424</v>
      </c>
      <c r="AZ44" s="54">
        <f>AZ21/$BC21*'Summary for Energy MD Modelling'!$AE20</f>
        <v>21.854879799258896</v>
      </c>
      <c r="BA44" s="54">
        <f>BA21/$BC21*'Summary for Energy MD Modelling'!$AE20</f>
        <v>6.9614460018366291</v>
      </c>
      <c r="BB44" s="54">
        <f>BB21/$BC21*'Summary for Energy MD Modelling'!$AE20</f>
        <v>23.336119084693546</v>
      </c>
      <c r="BC44" s="54">
        <f t="shared" si="74"/>
        <v>123.45453089753208</v>
      </c>
    </row>
    <row r="45" spans="43:55" x14ac:dyDescent="0.2">
      <c r="AQ45" s="68" t="s">
        <v>78</v>
      </c>
      <c r="AR45" s="54">
        <f>AR22/$BC22*'Summary for Energy MD Modelling'!$AE21</f>
        <v>18.496531376119961</v>
      </c>
      <c r="AS45" s="54">
        <f>AS22/$BC22*'Summary for Energy MD Modelling'!$AE21</f>
        <v>15.497718471278294</v>
      </c>
      <c r="AT45" s="54">
        <f>AT22/$BC22*'Summary for Energy MD Modelling'!$AE21</f>
        <v>15.571035589174194</v>
      </c>
      <c r="AU45" s="54">
        <f>AU22/$BC22*'Summary for Energy MD Modelling'!$AE21</f>
        <v>1.9399001268879617</v>
      </c>
      <c r="AV45" s="54">
        <f>AV22/$BC22*'Summary for Energy MD Modelling'!$AE21</f>
        <v>7.9412534208169134</v>
      </c>
      <c r="AW45" s="54">
        <f>AW22/$BC22*'Summary for Energy MD Modelling'!$AE21</f>
        <v>3.836236995042325</v>
      </c>
      <c r="AX45" s="54">
        <f>AX22/$BC22*'Summary for Energy MD Modelling'!$AE21</f>
        <v>3.9474960579533716</v>
      </c>
      <c r="AY45" s="54">
        <f>AY22/$BC22*'Summary for Energy MD Modelling'!$AE21</f>
        <v>6.6043225227705014</v>
      </c>
      <c r="AZ45" s="54">
        <f>AZ22/$BC22*'Summary for Energy MD Modelling'!$AE21</f>
        <v>22.634082475485268</v>
      </c>
      <c r="BA45" s="54">
        <f>BA22/$BC22*'Summary for Energy MD Modelling'!$AE21</f>
        <v>7.2082176253980004</v>
      </c>
      <c r="BB45" s="54">
        <f>BB22/$BC22*'Summary for Energy MD Modelling'!$AE21</f>
        <v>24.167056249979332</v>
      </c>
      <c r="BC45" s="54">
        <f t="shared" si="74"/>
        <v>127.84385091090613</v>
      </c>
    </row>
    <row r="46" spans="43:55" x14ac:dyDescent="0.2">
      <c r="AQ46" s="68" t="s">
        <v>79</v>
      </c>
      <c r="AR46" s="54">
        <f>AR23/$BC23*'Summary for Energy MD Modelling'!$AE22</f>
        <v>19.164141868130827</v>
      </c>
      <c r="AS46" s="54">
        <f>AS23/$BC23*'Summary for Energy MD Modelling'!$AE22</f>
        <v>16.056824820629846</v>
      </c>
      <c r="AT46" s="54">
        <f>AT23/$BC23*'Summary for Energy MD Modelling'!$AE22</f>
        <v>16.133251369970392</v>
      </c>
      <c r="AU46" s="54">
        <f>AU23/$BC23*'Summary for Energy MD Modelling'!$AE22</f>
        <v>2.0100543380967957</v>
      </c>
      <c r="AV46" s="54">
        <f>AV23/$BC23*'Summary for Energy MD Modelling'!$AE22</f>
        <v>8.2280142587784049</v>
      </c>
      <c r="AW46" s="54">
        <f>AW23/$BC23*'Summary for Energy MD Modelling'!$AE22</f>
        <v>3.9747939618132211</v>
      </c>
      <c r="AX46" s="54">
        <f>AX23/$BC23*'Summary for Energy MD Modelling'!$AE22</f>
        <v>4.0904358706481156</v>
      </c>
      <c r="AY46" s="54">
        <f>AY23/$BC23*'Summary for Energy MD Modelling'!$AE22</f>
        <v>6.8433724376865941</v>
      </c>
      <c r="AZ46" s="54">
        <f>AZ23/$BC23*'Summary for Energy MD Modelling'!$AE22</f>
        <v>23.450948056307492</v>
      </c>
      <c r="BA46" s="54">
        <f>BA23/$BC23*'Summary for Energy MD Modelling'!$AE22</f>
        <v>7.4688661671674428</v>
      </c>
      <c r="BB46" s="54">
        <f>BB23/$BC23*'Summary for Energy MD Modelling'!$AE22</f>
        <v>25.039276040583587</v>
      </c>
      <c r="BC46" s="54">
        <f t="shared" si="74"/>
        <v>132.45997918981271</v>
      </c>
    </row>
  </sheetData>
  <sheetProtection password="8BDB" sheet="1" objects="1" scenarios="1"/>
  <mergeCells count="36">
    <mergeCell ref="CU4:DG4"/>
    <mergeCell ref="CU5:CU6"/>
    <mergeCell ref="CV5:DF5"/>
    <mergeCell ref="DG5:DG6"/>
    <mergeCell ref="BS4:CE4"/>
    <mergeCell ref="BS5:BS6"/>
    <mergeCell ref="BT5:CD5"/>
    <mergeCell ref="CE5:CE6"/>
    <mergeCell ref="CG5:CG6"/>
    <mergeCell ref="CS5:CS6"/>
    <mergeCell ref="CH5:CR5"/>
    <mergeCell ref="CG4:CS4"/>
    <mergeCell ref="AQ27:BC27"/>
    <mergeCell ref="AQ28:AQ29"/>
    <mergeCell ref="AR28:BB28"/>
    <mergeCell ref="BC28:BC29"/>
    <mergeCell ref="BE4:BQ4"/>
    <mergeCell ref="BE5:BE6"/>
    <mergeCell ref="BF5:BP5"/>
    <mergeCell ref="BQ5:BQ6"/>
    <mergeCell ref="B5:L5"/>
    <mergeCell ref="A5:A6"/>
    <mergeCell ref="M5:M6"/>
    <mergeCell ref="A4:M4"/>
    <mergeCell ref="AQ4:BC4"/>
    <mergeCell ref="AQ5:AQ6"/>
    <mergeCell ref="AR5:BB5"/>
    <mergeCell ref="BC5:BC6"/>
    <mergeCell ref="O4:AA4"/>
    <mergeCell ref="O5:O6"/>
    <mergeCell ref="P5:Z5"/>
    <mergeCell ref="AC4:AO4"/>
    <mergeCell ref="AD5:AN5"/>
    <mergeCell ref="AC5:AC6"/>
    <mergeCell ref="AA5:AA6"/>
    <mergeCell ref="AO5:AO6"/>
  </mergeCells>
  <pageMargins left="0.7" right="0.7" top="0.75" bottom="0.75" header="0.3" footer="0.3"/>
  <pageSetup paperSize="14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tabSelected="1" topLeftCell="A10" workbookViewId="0">
      <selection activeCell="C23" sqref="C23"/>
    </sheetView>
  </sheetViews>
  <sheetFormatPr defaultRowHeight="12.75" x14ac:dyDescent="0.2"/>
  <cols>
    <col min="1" max="1" width="9.140625" style="70"/>
    <col min="2" max="2" width="9" style="70" bestFit="1" customWidth="1"/>
    <col min="3" max="11" width="9.140625" style="70"/>
    <col min="12" max="14" width="9.140625" style="48"/>
  </cols>
  <sheetData>
    <row r="1" spans="1:14" ht="15" x14ac:dyDescent="0.2">
      <c r="A1" s="94" t="s">
        <v>75</v>
      </c>
      <c r="B1" s="94"/>
    </row>
    <row r="2" spans="1:14" x14ac:dyDescent="0.2">
      <c r="A2" s="96" t="s">
        <v>139</v>
      </c>
      <c r="B2" s="96"/>
      <c r="C2" s="97"/>
      <c r="D2" s="97"/>
      <c r="E2" s="97"/>
      <c r="F2" s="97"/>
      <c r="H2" s="98" t="s">
        <v>145</v>
      </c>
      <c r="I2" s="99"/>
      <c r="J2" s="100"/>
      <c r="L2" s="95" t="s">
        <v>144</v>
      </c>
      <c r="M2" s="95"/>
      <c r="N2" s="95"/>
    </row>
    <row r="3" spans="1:14" s="13" customFormat="1" x14ac:dyDescent="0.2">
      <c r="A3" s="47" t="s">
        <v>140</v>
      </c>
      <c r="B3" s="47" t="s">
        <v>134</v>
      </c>
      <c r="C3" s="47" t="s">
        <v>135</v>
      </c>
      <c r="D3" s="47" t="s">
        <v>136</v>
      </c>
      <c r="E3" s="47" t="s">
        <v>137</v>
      </c>
      <c r="F3" s="47" t="s">
        <v>138</v>
      </c>
      <c r="G3" s="47"/>
      <c r="H3" s="67" t="s">
        <v>141</v>
      </c>
      <c r="I3" s="67" t="s">
        <v>142</v>
      </c>
      <c r="J3" s="67" t="s">
        <v>143</v>
      </c>
      <c r="K3" s="47"/>
      <c r="L3" s="69" t="s">
        <v>141</v>
      </c>
      <c r="M3" s="69" t="s">
        <v>142</v>
      </c>
      <c r="N3" s="69" t="s">
        <v>143</v>
      </c>
    </row>
    <row r="4" spans="1:14" x14ac:dyDescent="0.2">
      <c r="A4" s="70">
        <v>2005</v>
      </c>
      <c r="B4" s="70">
        <v>536923</v>
      </c>
      <c r="C4" s="70">
        <v>5215</v>
      </c>
      <c r="D4" s="70">
        <v>116000</v>
      </c>
      <c r="E4" s="70">
        <v>0</v>
      </c>
      <c r="F4" s="70">
        <v>0</v>
      </c>
      <c r="H4" s="51">
        <f>SUM(B4:F4)-D4</f>
        <v>542138</v>
      </c>
      <c r="I4" s="51">
        <v>542138</v>
      </c>
      <c r="J4" s="51">
        <v>542138</v>
      </c>
      <c r="K4" s="70">
        <v>533265.91666666674</v>
      </c>
      <c r="L4" s="49"/>
      <c r="M4" s="49"/>
      <c r="N4" s="49"/>
    </row>
    <row r="5" spans="1:14" x14ac:dyDescent="0.2">
      <c r="A5" s="70">
        <v>2006</v>
      </c>
      <c r="B5" s="70">
        <v>539063</v>
      </c>
      <c r="C5" s="70">
        <v>5203</v>
      </c>
      <c r="D5" s="70">
        <v>18105</v>
      </c>
      <c r="E5" s="70">
        <v>172</v>
      </c>
      <c r="F5" s="70">
        <v>0</v>
      </c>
      <c r="H5" s="51">
        <f>SUM(B5:F5)-D5</f>
        <v>544438</v>
      </c>
      <c r="I5" s="51">
        <v>544438</v>
      </c>
      <c r="J5" s="51">
        <v>544438</v>
      </c>
      <c r="K5" s="70">
        <v>537503.16666666663</v>
      </c>
      <c r="L5" s="49"/>
      <c r="M5" s="49"/>
      <c r="N5" s="49"/>
    </row>
    <row r="6" spans="1:14" x14ac:dyDescent="0.2">
      <c r="A6" s="70">
        <v>2007</v>
      </c>
      <c r="B6" s="70">
        <v>542236</v>
      </c>
      <c r="C6" s="70">
        <v>5151</v>
      </c>
      <c r="D6" s="70">
        <v>18084</v>
      </c>
      <c r="E6" s="70">
        <v>170</v>
      </c>
      <c r="F6" s="70">
        <v>0</v>
      </c>
      <c r="H6" s="51">
        <v>533265.91666666674</v>
      </c>
      <c r="I6" s="51">
        <v>547557</v>
      </c>
      <c r="J6" s="51">
        <v>547557</v>
      </c>
      <c r="K6" s="70">
        <v>542249</v>
      </c>
      <c r="L6" s="49"/>
      <c r="M6" s="49"/>
      <c r="N6" s="49"/>
    </row>
    <row r="7" spans="1:14" x14ac:dyDescent="0.2">
      <c r="A7" s="70">
        <v>2008</v>
      </c>
      <c r="B7" s="70">
        <v>545971</v>
      </c>
      <c r="C7" s="70">
        <v>5132</v>
      </c>
      <c r="D7" s="70">
        <v>18259</v>
      </c>
      <c r="E7" s="70">
        <v>169</v>
      </c>
      <c r="F7" s="70">
        <v>0</v>
      </c>
      <c r="H7" s="51">
        <v>537503.16666666663</v>
      </c>
      <c r="I7" s="51">
        <v>551272</v>
      </c>
      <c r="J7" s="51">
        <v>551272</v>
      </c>
      <c r="K7" s="70">
        <v>546860.83333333337</v>
      </c>
      <c r="L7" s="49"/>
      <c r="M7" s="49"/>
      <c r="N7" s="49"/>
    </row>
    <row r="8" spans="1:14" x14ac:dyDescent="0.2">
      <c r="A8" s="70">
        <v>2009</v>
      </c>
      <c r="B8" s="70">
        <v>550437</v>
      </c>
      <c r="C8" s="70">
        <v>5116</v>
      </c>
      <c r="D8" s="70">
        <v>18498</v>
      </c>
      <c r="E8" s="70">
        <v>168</v>
      </c>
      <c r="F8" s="70">
        <v>0</v>
      </c>
      <c r="H8" s="51">
        <v>542249</v>
      </c>
      <c r="I8" s="51">
        <v>555721</v>
      </c>
      <c r="J8" s="51">
        <v>555721</v>
      </c>
      <c r="K8" s="70">
        <v>552961.60916666663</v>
      </c>
      <c r="L8" s="49"/>
      <c r="M8" s="49"/>
      <c r="N8" s="49"/>
    </row>
    <row r="9" spans="1:14" x14ac:dyDescent="0.2">
      <c r="A9" s="70">
        <v>2010</v>
      </c>
      <c r="B9" s="70">
        <v>555548</v>
      </c>
      <c r="C9" s="70">
        <v>5062</v>
      </c>
      <c r="D9" s="70">
        <v>18537</v>
      </c>
      <c r="E9" s="70">
        <v>166</v>
      </c>
      <c r="F9" s="70">
        <v>0</v>
      </c>
      <c r="H9" s="51">
        <v>546860.83333333337</v>
      </c>
      <c r="I9" s="51">
        <v>560776</v>
      </c>
      <c r="J9" s="51">
        <v>560776</v>
      </c>
      <c r="K9" s="70">
        <v>560081.3783333333</v>
      </c>
      <c r="L9" s="49"/>
      <c r="M9" s="49"/>
      <c r="N9" s="49"/>
    </row>
    <row r="10" spans="1:14" x14ac:dyDescent="0.2">
      <c r="A10" s="70">
        <v>2011</v>
      </c>
      <c r="B10" s="70">
        <v>561432</v>
      </c>
      <c r="C10" s="70">
        <v>5004</v>
      </c>
      <c r="D10" s="70">
        <v>18471</v>
      </c>
      <c r="E10" s="70">
        <v>163</v>
      </c>
      <c r="F10" s="70">
        <v>3339</v>
      </c>
      <c r="H10" s="51">
        <v>552961.60916666663</v>
      </c>
      <c r="I10" s="51">
        <v>569938</v>
      </c>
      <c r="J10" s="51">
        <v>569938</v>
      </c>
      <c r="K10" s="70">
        <v>570198.5</v>
      </c>
      <c r="L10" s="49"/>
      <c r="M10" s="49"/>
      <c r="N10" s="49"/>
    </row>
    <row r="11" spans="1:14" x14ac:dyDescent="0.2">
      <c r="A11" s="70">
        <v>2012</v>
      </c>
      <c r="B11" s="70">
        <v>553711</v>
      </c>
      <c r="C11" s="70">
        <v>4892</v>
      </c>
      <c r="D11" s="70">
        <v>18140</v>
      </c>
      <c r="E11" s="70">
        <v>156</v>
      </c>
      <c r="F11" s="70">
        <v>12501</v>
      </c>
      <c r="H11" s="51">
        <v>560081.3783333333</v>
      </c>
      <c r="I11" s="51">
        <v>571260</v>
      </c>
      <c r="J11" s="51">
        <v>571260</v>
      </c>
      <c r="K11" s="70">
        <v>577299.75077833002</v>
      </c>
      <c r="L11" s="49"/>
      <c r="M11" s="49"/>
      <c r="N11" s="49"/>
    </row>
    <row r="12" spans="1:14" x14ac:dyDescent="0.2">
      <c r="A12" s="70">
        <v>2013</v>
      </c>
      <c r="B12" s="70">
        <v>549400</v>
      </c>
      <c r="C12" s="70">
        <v>4762</v>
      </c>
      <c r="D12" s="70">
        <v>17933</v>
      </c>
      <c r="E12" s="70">
        <v>150</v>
      </c>
      <c r="F12" s="70">
        <v>22972</v>
      </c>
      <c r="H12" s="51">
        <v>570198.5</v>
      </c>
      <c r="I12" s="51">
        <v>577284</v>
      </c>
      <c r="J12" s="51">
        <v>577284</v>
      </c>
      <c r="K12" s="70">
        <v>583777.49513828615</v>
      </c>
      <c r="L12" s="49"/>
      <c r="M12" s="49"/>
      <c r="N12" s="49"/>
    </row>
    <row r="13" spans="1:14" x14ac:dyDescent="0.2">
      <c r="A13" s="70">
        <v>2014</v>
      </c>
      <c r="B13" s="70">
        <v>545122.9</v>
      </c>
      <c r="C13" s="70">
        <v>4687.3</v>
      </c>
      <c r="D13" s="70">
        <v>17156.099999999999</v>
      </c>
      <c r="E13" s="70">
        <v>143.58000000000001</v>
      </c>
      <c r="F13" s="70">
        <v>31524.7</v>
      </c>
      <c r="H13" s="51">
        <v>577299.75077833002</v>
      </c>
      <c r="I13" s="51">
        <f t="shared" ref="I13:J24" si="0">I12*I34</f>
        <v>586078.34309867036</v>
      </c>
      <c r="J13" s="51">
        <f t="shared" si="0"/>
        <v>583318.00192427041</v>
      </c>
      <c r="K13" s="70">
        <v>590158.14049908426</v>
      </c>
      <c r="L13" s="49">
        <v>8.9999999999999993E-3</v>
      </c>
      <c r="M13" s="49">
        <f t="shared" ref="M13:M18" si="1">L13+0.015</f>
        <v>2.4E-2</v>
      </c>
      <c r="N13" s="49">
        <v>5.0000000000000001E-3</v>
      </c>
    </row>
    <row r="14" spans="1:14" x14ac:dyDescent="0.2">
      <c r="A14" s="70">
        <v>2015</v>
      </c>
      <c r="B14" s="70">
        <v>544107.30000000005</v>
      </c>
      <c r="C14" s="70">
        <v>4642.6000000000004</v>
      </c>
      <c r="D14" s="70">
        <v>16412.900000000001</v>
      </c>
      <c r="E14" s="70">
        <v>140.21</v>
      </c>
      <c r="F14" s="70">
        <v>37280</v>
      </c>
      <c r="H14" s="51">
        <v>583777.49513828615</v>
      </c>
      <c r="I14" s="51">
        <f t="shared" si="0"/>
        <v>594612.09163876344</v>
      </c>
      <c r="J14" s="51">
        <f t="shared" si="0"/>
        <v>588460.51253003464</v>
      </c>
      <c r="K14" s="70">
        <v>596271.2958705083</v>
      </c>
      <c r="L14" s="49">
        <v>8.9999999999999993E-3</v>
      </c>
      <c r="M14" s="49">
        <f t="shared" si="1"/>
        <v>2.4E-2</v>
      </c>
      <c r="N14" s="49">
        <v>4.4999999999999997E-3</v>
      </c>
    </row>
    <row r="15" spans="1:14" x14ac:dyDescent="0.2">
      <c r="A15" s="70">
        <v>2016</v>
      </c>
      <c r="B15" s="70">
        <v>542817.6</v>
      </c>
      <c r="C15" s="70">
        <v>4598</v>
      </c>
      <c r="D15" s="70">
        <v>15701.9</v>
      </c>
      <c r="E15" s="70">
        <v>137.03</v>
      </c>
      <c r="F15" s="70">
        <v>42444.4</v>
      </c>
      <c r="H15" s="51">
        <v>590158.14049908426</v>
      </c>
      <c r="I15" s="51">
        <f t="shared" si="0"/>
        <v>602902.12996756134</v>
      </c>
      <c r="J15" s="51">
        <f t="shared" si="0"/>
        <v>593616.18392280769</v>
      </c>
      <c r="K15" s="70">
        <v>602653.65668863035</v>
      </c>
      <c r="L15" s="49">
        <v>8.5000000000000006E-3</v>
      </c>
      <c r="M15" s="49">
        <f t="shared" si="1"/>
        <v>2.35E-2</v>
      </c>
      <c r="N15" s="49">
        <v>4.0000000000000001E-3</v>
      </c>
    </row>
    <row r="16" spans="1:14" x14ac:dyDescent="0.2">
      <c r="A16" s="70">
        <v>2017</v>
      </c>
      <c r="B16" s="70">
        <v>541573.30000000005</v>
      </c>
      <c r="C16" s="70">
        <v>4554.1000000000004</v>
      </c>
      <c r="D16" s="70">
        <v>15021.7</v>
      </c>
      <c r="E16" s="70">
        <v>134.05000000000001</v>
      </c>
      <c r="F16" s="70">
        <v>46947.9</v>
      </c>
      <c r="H16" s="51">
        <v>596271.2958705083</v>
      </c>
      <c r="I16" s="51">
        <f t="shared" si="0"/>
        <v>610847.4780094882</v>
      </c>
      <c r="J16" s="51">
        <f t="shared" si="0"/>
        <v>598559.88115051854</v>
      </c>
      <c r="K16" s="70">
        <v>608444.8021898492</v>
      </c>
      <c r="L16" s="49">
        <v>8.0000000000000002E-3</v>
      </c>
      <c r="M16" s="49">
        <f t="shared" si="1"/>
        <v>2.3E-2</v>
      </c>
      <c r="N16" s="49">
        <v>3.0000000000000001E-3</v>
      </c>
    </row>
    <row r="17" spans="1:14" x14ac:dyDescent="0.2">
      <c r="A17" s="70">
        <v>2018</v>
      </c>
      <c r="B17" s="70">
        <v>538923.6</v>
      </c>
      <c r="C17" s="70">
        <v>4510.1000000000004</v>
      </c>
      <c r="D17" s="70">
        <v>14371</v>
      </c>
      <c r="E17" s="70">
        <v>131.1</v>
      </c>
      <c r="F17" s="70">
        <v>51385.5</v>
      </c>
      <c r="H17" s="51">
        <v>602653.65668863035</v>
      </c>
      <c r="I17" s="51">
        <f t="shared" si="0"/>
        <v>619352.17720510485</v>
      </c>
      <c r="J17" s="51">
        <f t="shared" si="0"/>
        <v>603579.46823217638</v>
      </c>
      <c r="K17" s="70">
        <v>614065.49269886385</v>
      </c>
      <c r="L17" s="49">
        <v>8.9999999999999993E-3</v>
      </c>
      <c r="M17" s="49">
        <f t="shared" si="1"/>
        <v>2.4E-2</v>
      </c>
      <c r="N17" s="49">
        <v>3.0000000000000001E-3</v>
      </c>
    </row>
    <row r="18" spans="1:14" x14ac:dyDescent="0.2">
      <c r="A18" s="70">
        <v>2019</v>
      </c>
      <c r="B18" s="70">
        <v>534358.30000000005</v>
      </c>
      <c r="C18" s="70">
        <v>4465.5</v>
      </c>
      <c r="D18" s="70">
        <v>13748.4</v>
      </c>
      <c r="E18" s="70">
        <v>128.16</v>
      </c>
      <c r="F18" s="70">
        <v>55749.2</v>
      </c>
      <c r="H18" s="51">
        <v>608444.8021898492</v>
      </c>
      <c r="I18" s="51">
        <f t="shared" si="0"/>
        <v>627029.54481090931</v>
      </c>
      <c r="J18" s="51">
        <f t="shared" si="0"/>
        <v>608168.60688487848</v>
      </c>
      <c r="K18" s="70">
        <v>620226.60200263164</v>
      </c>
      <c r="L18" s="49">
        <v>0.01</v>
      </c>
      <c r="M18" s="49">
        <f t="shared" si="1"/>
        <v>2.5000000000000001E-2</v>
      </c>
      <c r="N18" s="49">
        <v>3.0000000000000001E-3</v>
      </c>
    </row>
    <row r="19" spans="1:14" x14ac:dyDescent="0.2">
      <c r="A19" s="70">
        <v>2020</v>
      </c>
      <c r="B19" s="70">
        <v>528867.4</v>
      </c>
      <c r="C19" s="70">
        <v>4420.8999999999996</v>
      </c>
      <c r="D19" s="70">
        <v>13152.9</v>
      </c>
      <c r="E19" s="70">
        <v>125.24</v>
      </c>
      <c r="F19" s="70">
        <v>60033.8</v>
      </c>
      <c r="H19" s="51">
        <v>614065.49269886385</v>
      </c>
      <c r="I19" s="51">
        <f t="shared" si="0"/>
        <v>634921.01294891897</v>
      </c>
      <c r="J19" s="51">
        <f t="shared" si="0"/>
        <v>612320.85828657821</v>
      </c>
      <c r="K19" s="70">
        <v>626701.01628460991</v>
      </c>
      <c r="L19" s="49">
        <f>L18+0.001</f>
        <v>1.0999999999999999E-2</v>
      </c>
      <c r="M19" s="49">
        <f>M18+0.001</f>
        <v>2.6000000000000002E-2</v>
      </c>
      <c r="N19" s="49">
        <v>3.0000000000000001E-3</v>
      </c>
    </row>
    <row r="20" spans="1:14" x14ac:dyDescent="0.2">
      <c r="A20" s="70">
        <v>2021</v>
      </c>
      <c r="B20" s="70">
        <v>523924.2</v>
      </c>
      <c r="C20" s="70">
        <v>4377.3</v>
      </c>
      <c r="D20" s="70">
        <v>12583.1</v>
      </c>
      <c r="E20" s="70">
        <v>122.38</v>
      </c>
      <c r="F20" s="70">
        <v>64245.7</v>
      </c>
      <c r="H20" s="51">
        <v>620226.60200263164</v>
      </c>
      <c r="I20" s="51">
        <f t="shared" si="0"/>
        <v>643208.15271746123</v>
      </c>
      <c r="J20" s="51">
        <f t="shared" si="0"/>
        <v>617133.50544868363</v>
      </c>
      <c r="K20" s="70">
        <v>633520.72810147039</v>
      </c>
      <c r="L20" s="49">
        <f t="shared" ref="L20:M24" si="2">L19+0.001</f>
        <v>1.2E-2</v>
      </c>
      <c r="M20" s="49">
        <f t="shared" si="2"/>
        <v>2.7000000000000003E-2</v>
      </c>
      <c r="N20" s="49">
        <v>3.0000000000000001E-3</v>
      </c>
    </row>
    <row r="21" spans="1:14" x14ac:dyDescent="0.2">
      <c r="A21" s="70">
        <v>2022</v>
      </c>
      <c r="B21" s="70">
        <v>520189.8</v>
      </c>
      <c r="C21" s="70">
        <v>4335.2</v>
      </c>
      <c r="D21" s="70">
        <v>12038</v>
      </c>
      <c r="E21" s="70">
        <v>119.59</v>
      </c>
      <c r="F21" s="70">
        <v>68395.5</v>
      </c>
      <c r="H21" s="51">
        <v>626701.01628460991</v>
      </c>
      <c r="I21" s="51">
        <f t="shared" si="0"/>
        <v>651740.48538407253</v>
      </c>
      <c r="J21" s="51">
        <f t="shared" si="0"/>
        <v>622319.72171655379</v>
      </c>
      <c r="K21" s="70">
        <v>640897.61129832489</v>
      </c>
      <c r="L21" s="49">
        <f t="shared" si="2"/>
        <v>1.3000000000000001E-2</v>
      </c>
      <c r="M21" s="49">
        <f t="shared" si="2"/>
        <v>2.8000000000000004E-2</v>
      </c>
      <c r="N21" s="49">
        <v>3.0000000000000001E-3</v>
      </c>
    </row>
    <row r="22" spans="1:14" x14ac:dyDescent="0.2">
      <c r="A22" s="70">
        <v>2023</v>
      </c>
      <c r="B22" s="70">
        <v>517604.8</v>
      </c>
      <c r="C22" s="70">
        <v>4294.6000000000004</v>
      </c>
      <c r="D22" s="70">
        <v>11516.5</v>
      </c>
      <c r="E22" s="70">
        <v>116.87</v>
      </c>
      <c r="F22" s="70">
        <v>72477.3</v>
      </c>
      <c r="H22" s="51">
        <v>633520.72810147039</v>
      </c>
      <c r="I22" s="51">
        <f t="shared" si="0"/>
        <v>660935.45267368003</v>
      </c>
      <c r="J22" s="51">
        <f t="shared" si="0"/>
        <v>627646.1012760204</v>
      </c>
      <c r="K22" s="70">
        <v>648165.65979674202</v>
      </c>
      <c r="L22" s="49">
        <f t="shared" si="2"/>
        <v>1.4000000000000002E-2</v>
      </c>
      <c r="M22" s="49">
        <f t="shared" si="2"/>
        <v>2.9000000000000005E-2</v>
      </c>
      <c r="N22" s="49">
        <v>3.0000000000000001E-3</v>
      </c>
    </row>
    <row r="23" spans="1:14" x14ac:dyDescent="0.2">
      <c r="A23" s="70">
        <v>2024</v>
      </c>
      <c r="B23" s="70">
        <v>516388.9</v>
      </c>
      <c r="C23" s="70">
        <v>4255.7</v>
      </c>
      <c r="D23" s="70">
        <v>11017.6</v>
      </c>
      <c r="E23" s="70">
        <v>114.23</v>
      </c>
      <c r="F23" s="70">
        <v>76519.199999999997</v>
      </c>
      <c r="H23" s="51">
        <v>640897.61129832489</v>
      </c>
      <c r="I23" s="51">
        <f t="shared" si="0"/>
        <v>670477.42250729539</v>
      </c>
      <c r="J23" s="51">
        <f t="shared" si="0"/>
        <v>633692.49671602342</v>
      </c>
      <c r="L23" s="49">
        <f t="shared" si="2"/>
        <v>1.5000000000000003E-2</v>
      </c>
      <c r="M23" s="49">
        <f t="shared" si="2"/>
        <v>3.0000000000000006E-2</v>
      </c>
      <c r="N23" s="49">
        <v>3.0000000000000001E-3</v>
      </c>
    </row>
    <row r="24" spans="1:14" x14ac:dyDescent="0.2">
      <c r="A24" s="70">
        <v>2025</v>
      </c>
      <c r="H24" s="51">
        <v>648165.65979674202</v>
      </c>
      <c r="I24" s="51">
        <f t="shared" si="0"/>
        <v>680330.62615992466</v>
      </c>
      <c r="J24" s="51">
        <f t="shared" si="0"/>
        <v>639347.91444968025</v>
      </c>
      <c r="L24" s="49">
        <f t="shared" si="2"/>
        <v>1.6000000000000004E-2</v>
      </c>
      <c r="M24" s="49">
        <f t="shared" si="2"/>
        <v>3.1000000000000007E-2</v>
      </c>
      <c r="N24" s="49">
        <v>3.0000000000000001E-3</v>
      </c>
    </row>
    <row r="26" spans="1:14" x14ac:dyDescent="0.2">
      <c r="A26" s="70">
        <v>2006</v>
      </c>
      <c r="H26" s="70">
        <v>1.0042424622513086</v>
      </c>
    </row>
    <row r="27" spans="1:14" x14ac:dyDescent="0.2">
      <c r="A27" s="70">
        <v>2007</v>
      </c>
      <c r="H27" s="70">
        <v>1.0080704262142826</v>
      </c>
    </row>
    <row r="28" spans="1:14" x14ac:dyDescent="0.2">
      <c r="A28" s="70">
        <v>2008</v>
      </c>
      <c r="H28" s="70">
        <f>H7/H6</f>
        <v>1.0079458481548682</v>
      </c>
    </row>
    <row r="29" spans="1:14" x14ac:dyDescent="0.2">
      <c r="A29" s="70">
        <v>2009</v>
      </c>
      <c r="H29" s="70">
        <f t="shared" ref="H29:H45" si="3">H8/H7</f>
        <v>1.0088294053461391</v>
      </c>
    </row>
    <row r="30" spans="1:14" x14ac:dyDescent="0.2">
      <c r="A30" s="70">
        <v>2010</v>
      </c>
      <c r="H30" s="70">
        <f t="shared" si="3"/>
        <v>1.0085050103058435</v>
      </c>
    </row>
    <row r="31" spans="1:14" x14ac:dyDescent="0.2">
      <c r="A31" s="70">
        <v>2011</v>
      </c>
      <c r="H31" s="70">
        <f t="shared" si="3"/>
        <v>1.0111559933743044</v>
      </c>
    </row>
    <row r="32" spans="1:14" x14ac:dyDescent="0.2">
      <c r="A32" s="70">
        <v>2012</v>
      </c>
      <c r="H32" s="70">
        <f t="shared" si="3"/>
        <v>1.0128757024875497</v>
      </c>
    </row>
    <row r="33" spans="1:10" x14ac:dyDescent="0.2">
      <c r="A33" s="70">
        <v>2013</v>
      </c>
      <c r="H33" s="70">
        <f t="shared" si="3"/>
        <v>1.0180636637068221</v>
      </c>
    </row>
    <row r="34" spans="1:10" x14ac:dyDescent="0.2">
      <c r="A34" s="70">
        <v>2014</v>
      </c>
      <c r="F34" s="70">
        <f>0.72*G34</f>
        <v>2.0016000000000001E-3</v>
      </c>
      <c r="G34" s="70">
        <v>2.7799999999999999E-3</v>
      </c>
      <c r="H34" s="70">
        <f t="shared" si="3"/>
        <v>1.0124539976487663</v>
      </c>
      <c r="I34" s="70">
        <f>H34+G34</f>
        <v>1.0152339976487663</v>
      </c>
      <c r="J34" s="70">
        <f>H34-F34</f>
        <v>1.0104523976487663</v>
      </c>
    </row>
    <row r="35" spans="1:10" x14ac:dyDescent="0.2">
      <c r="A35" s="70">
        <v>2015</v>
      </c>
      <c r="F35" s="70">
        <f t="shared" ref="F35:F45" si="4">0.72*G35</f>
        <v>2.4047999999999999E-3</v>
      </c>
      <c r="G35" s="70">
        <v>3.3400000000000001E-3</v>
      </c>
      <c r="H35" s="70">
        <f t="shared" si="3"/>
        <v>1.0112207641718582</v>
      </c>
      <c r="I35" s="70">
        <f t="shared" ref="I35:I45" si="5">H35+G35</f>
        <v>1.0145607641718581</v>
      </c>
      <c r="J35" s="70">
        <f t="shared" ref="J35:J45" si="6">H35-F35</f>
        <v>1.0088159641718581</v>
      </c>
    </row>
    <row r="36" spans="1:10" x14ac:dyDescent="0.2">
      <c r="A36" s="70">
        <v>2016</v>
      </c>
      <c r="F36" s="70">
        <f t="shared" si="4"/>
        <v>2.1686399999999999E-3</v>
      </c>
      <c r="G36" s="70">
        <v>3.0119999999999999E-3</v>
      </c>
      <c r="H36" s="70">
        <f t="shared" si="3"/>
        <v>1.0109299269223913</v>
      </c>
      <c r="I36" s="70">
        <f t="shared" si="5"/>
        <v>1.0139419269223913</v>
      </c>
      <c r="J36" s="70">
        <f t="shared" si="6"/>
        <v>1.0087612869223912</v>
      </c>
    </row>
    <row r="37" spans="1:10" x14ac:dyDescent="0.2">
      <c r="A37" s="70">
        <v>2017</v>
      </c>
      <c r="F37" s="70">
        <f t="shared" si="4"/>
        <v>2.0303999999999999E-3</v>
      </c>
      <c r="G37" s="70">
        <v>2.82E-3</v>
      </c>
      <c r="H37" s="70">
        <f t="shared" si="3"/>
        <v>1.010358503851619</v>
      </c>
      <c r="I37" s="70">
        <f t="shared" si="5"/>
        <v>1.013178503851619</v>
      </c>
      <c r="J37" s="70">
        <f t="shared" si="6"/>
        <v>1.008328103851619</v>
      </c>
    </row>
    <row r="38" spans="1:10" x14ac:dyDescent="0.2">
      <c r="A38" s="70">
        <v>2018</v>
      </c>
      <c r="F38" s="70">
        <f t="shared" si="4"/>
        <v>2.3176799999999999E-3</v>
      </c>
      <c r="G38" s="70">
        <v>3.2190000000000001E-3</v>
      </c>
      <c r="H38" s="70">
        <f t="shared" si="3"/>
        <v>1.0107037867868589</v>
      </c>
      <c r="I38" s="70">
        <f t="shared" si="5"/>
        <v>1.013922786786859</v>
      </c>
      <c r="J38" s="70">
        <f t="shared" si="6"/>
        <v>1.0083861067868589</v>
      </c>
    </row>
    <row r="39" spans="1:10" x14ac:dyDescent="0.2">
      <c r="A39" s="70">
        <v>2019</v>
      </c>
      <c r="F39" s="70">
        <f t="shared" si="4"/>
        <v>2.0062036799999997E-3</v>
      </c>
      <c r="G39" s="70">
        <f t="shared" ref="G39:G45" si="7">G34*1.0023</f>
        <v>2.7863939999999998E-3</v>
      </c>
      <c r="H39" s="70">
        <f t="shared" si="3"/>
        <v>1.0096094090477095</v>
      </c>
      <c r="I39" s="70">
        <f t="shared" si="5"/>
        <v>1.0123958030477094</v>
      </c>
      <c r="J39" s="70">
        <f t="shared" si="6"/>
        <v>1.0076032053677095</v>
      </c>
    </row>
    <row r="40" spans="1:10" x14ac:dyDescent="0.2">
      <c r="A40" s="70">
        <v>2020</v>
      </c>
      <c r="F40" s="70">
        <f t="shared" si="4"/>
        <v>2.4103310399999998E-3</v>
      </c>
      <c r="G40" s="70">
        <f t="shared" si="7"/>
        <v>3.3476819999999998E-3</v>
      </c>
      <c r="H40" s="70">
        <f t="shared" si="3"/>
        <v>1.0092377985460395</v>
      </c>
      <c r="I40" s="70">
        <f t="shared" si="5"/>
        <v>1.0125854805460395</v>
      </c>
      <c r="J40" s="70">
        <f t="shared" si="6"/>
        <v>1.0068274675060394</v>
      </c>
    </row>
    <row r="41" spans="1:10" x14ac:dyDescent="0.2">
      <c r="A41" s="70">
        <v>2021</v>
      </c>
      <c r="F41" s="70">
        <f t="shared" si="4"/>
        <v>2.173627872E-3</v>
      </c>
      <c r="G41" s="70">
        <f t="shared" si="7"/>
        <v>3.0189276E-3</v>
      </c>
      <c r="H41" s="70">
        <f t="shared" si="3"/>
        <v>1.0100333097642229</v>
      </c>
      <c r="I41" s="70">
        <f t="shared" si="5"/>
        <v>1.013052237364223</v>
      </c>
      <c r="J41" s="70">
        <f t="shared" si="6"/>
        <v>1.007859681892223</v>
      </c>
    </row>
    <row r="42" spans="1:10" x14ac:dyDescent="0.2">
      <c r="A42" s="70">
        <v>2022</v>
      </c>
      <c r="F42" s="70">
        <f t="shared" si="4"/>
        <v>2.0350699199999998E-3</v>
      </c>
      <c r="G42" s="70">
        <f t="shared" si="7"/>
        <v>2.826486E-3</v>
      </c>
      <c r="H42" s="70">
        <f t="shared" si="3"/>
        <v>1.0104387884380857</v>
      </c>
      <c r="I42" s="70">
        <f t="shared" si="5"/>
        <v>1.0132652744380857</v>
      </c>
      <c r="J42" s="70">
        <f t="shared" si="6"/>
        <v>1.0084037185180856</v>
      </c>
    </row>
    <row r="43" spans="1:10" x14ac:dyDescent="0.2">
      <c r="A43" s="70">
        <v>2023</v>
      </c>
      <c r="F43" s="70">
        <f t="shared" si="4"/>
        <v>2.3230106639999999E-3</v>
      </c>
      <c r="G43" s="70">
        <f t="shared" si="7"/>
        <v>3.2264036999999999E-3</v>
      </c>
      <c r="H43" s="70">
        <f t="shared" si="3"/>
        <v>1.0108819223834853</v>
      </c>
      <c r="I43" s="70">
        <f t="shared" si="5"/>
        <v>1.0141083260834853</v>
      </c>
      <c r="J43" s="70">
        <f t="shared" si="6"/>
        <v>1.0085589117194853</v>
      </c>
    </row>
    <row r="44" spans="1:10" x14ac:dyDescent="0.2">
      <c r="A44" s="70">
        <v>2024</v>
      </c>
      <c r="F44" s="70">
        <f t="shared" si="4"/>
        <v>2.0108179484639994E-3</v>
      </c>
      <c r="G44" s="70">
        <f t="shared" si="7"/>
        <v>2.7928027061999996E-3</v>
      </c>
      <c r="H44" s="70">
        <f t="shared" si="3"/>
        <v>1.011644264930307</v>
      </c>
      <c r="I44" s="70">
        <f t="shared" si="5"/>
        <v>1.0144370676365071</v>
      </c>
      <c r="J44" s="70">
        <f t="shared" si="6"/>
        <v>1.0096334469818431</v>
      </c>
    </row>
    <row r="45" spans="1:10" x14ac:dyDescent="0.2">
      <c r="F45" s="70">
        <f t="shared" si="4"/>
        <v>2.4158748013919998E-3</v>
      </c>
      <c r="G45" s="70">
        <f t="shared" si="7"/>
        <v>3.3553816685999997E-3</v>
      </c>
      <c r="H45" s="70">
        <f t="shared" si="3"/>
        <v>1.0113404206386314</v>
      </c>
      <c r="I45" s="70">
        <f t="shared" si="5"/>
        <v>1.0146958023072314</v>
      </c>
      <c r="J45" s="70">
        <f t="shared" si="6"/>
        <v>1.0089245458372393</v>
      </c>
    </row>
    <row r="47" spans="1:10" x14ac:dyDescent="0.2">
      <c r="H47" s="70">
        <f>AVERAGE(H34:H45)</f>
        <v>1.0107377410941647</v>
      </c>
      <c r="I47" s="70">
        <f>AVERAGE(I34:I45)</f>
        <v>1.0137814975670645</v>
      </c>
      <c r="J47" s="70">
        <f>AVERAGE(J34:J45)</f>
        <v>1.0085462364336764</v>
      </c>
    </row>
  </sheetData>
  <sheetProtection password="8BDB" sheet="1" objects="1" scenarios="1"/>
  <mergeCells count="4">
    <mergeCell ref="A1:B1"/>
    <mergeCell ref="L2:N2"/>
    <mergeCell ref="A2:F2"/>
    <mergeCell ref="H2:J2"/>
  </mergeCells>
  <pageMargins left="0.7" right="0.7" top="0.75" bottom="0.75" header="0.3" footer="0.3"/>
  <pageSetup paperSize="14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PV Profile new</vt:lpstr>
      <vt:lpstr>CP</vt:lpstr>
      <vt:lpstr>PAL</vt:lpstr>
      <vt:lpstr>Summary for Energy MD Modelling</vt:lpstr>
      <vt:lpstr>UE by Network Tariff</vt:lpstr>
      <vt:lpstr>UE PV By Terminal Station</vt:lpstr>
      <vt:lpstr>Customers</vt:lpstr>
    </vt:vector>
  </TitlesOfParts>
  <Company>CHED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Serpell</dc:creator>
  <cp:lastModifiedBy>Dam, Zoe</cp:lastModifiedBy>
  <cp:lastPrinted>2012-03-29T22:14:32Z</cp:lastPrinted>
  <dcterms:created xsi:type="dcterms:W3CDTF">2012-03-20T22:48:46Z</dcterms:created>
  <dcterms:modified xsi:type="dcterms:W3CDTF">2015-04-21T05:16:04Z</dcterms:modified>
</cp:coreProperties>
</file>