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definedNames>
    <definedName name="dms_TradingNam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E24" i="1"/>
  <c r="F24" i="1"/>
  <c r="G24" i="1"/>
  <c r="D24" i="1"/>
  <c r="G5" i="1" l="1"/>
  <c r="F5" i="1"/>
  <c r="E5" i="1"/>
  <c r="D5" i="1"/>
  <c r="G31" i="1" l="1"/>
  <c r="F31" i="1"/>
  <c r="E31" i="1"/>
  <c r="D31" i="1"/>
  <c r="G30" i="1"/>
  <c r="F30" i="1"/>
  <c r="E30" i="1"/>
  <c r="D30" i="1"/>
  <c r="G29" i="1"/>
  <c r="F29" i="1"/>
  <c r="E29" i="1"/>
  <c r="D29" i="1"/>
  <c r="G28" i="1"/>
  <c r="F28" i="1"/>
  <c r="E28" i="1"/>
  <c r="D28" i="1"/>
  <c r="G27" i="1"/>
  <c r="F27" i="1"/>
  <c r="E27" i="1"/>
  <c r="D27" i="1"/>
  <c r="D32" i="1" l="1"/>
  <c r="D34" i="1" s="1"/>
  <c r="G32" i="1"/>
  <c r="G34" i="1" s="1"/>
  <c r="E32" i="1"/>
  <c r="E34" i="1" s="1"/>
  <c r="F32" i="1"/>
  <c r="F34" i="1" s="1"/>
  <c r="E10" i="1" l="1"/>
  <c r="E12" i="1" s="1"/>
  <c r="G10" i="1"/>
  <c r="G12" i="1" s="1"/>
  <c r="F10" i="1"/>
  <c r="F12" i="1" s="1"/>
  <c r="D10" i="1"/>
  <c r="D12" i="1" s="1"/>
  <c r="F4" i="1"/>
  <c r="F6" i="1" s="1"/>
  <c r="E4" i="1"/>
  <c r="E6" i="1" s="1"/>
  <c r="G4" i="1"/>
  <c r="G6" i="1" s="1"/>
  <c r="D4" i="1"/>
  <c r="D6" i="1" s="1"/>
</calcChain>
</file>

<file path=xl/sharedStrings.xml><?xml version="1.0" encoding="utf-8"?>
<sst xmlns="http://schemas.openxmlformats.org/spreadsheetml/2006/main" count="43" uniqueCount="37">
  <si>
    <t>Standard Control Services</t>
  </si>
  <si>
    <t>Return on Assets</t>
  </si>
  <si>
    <t>Incentive Schemes</t>
  </si>
  <si>
    <t>Source: Annual RIN</t>
  </si>
  <si>
    <t>Depreciation (Straightline)</t>
  </si>
  <si>
    <t>Earnings before interest and tax ($ Nominal)</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</si>
  <si>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</si>
  <si>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</si>
  <si>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</si>
  <si>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</si>
  <si>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</si>
  <si>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</si>
  <si>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</si>
  <si>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</si>
  <si>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</si>
  <si>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</si>
  <si>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</si>
  <si>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</si>
  <si>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</si>
  <si>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</si>
  <si>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</si>
  <si>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</si>
  <si>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</si>
  <si>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</si>
  <si>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</si>
  <si>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United Energy 2016-20 PTRM and updates</t>
  </si>
  <si>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</si>
  <si>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r>
      <t>·</t>
    </r>
    <r>
      <rPr>
        <sz val="7"/>
        <color theme="1"/>
        <rFont val="Times New Roman"/>
        <family val="1"/>
      </rPr>
      <t xml:space="preserve">         </t>
    </r>
    <r>
      <rPr>
        <sz val="11"/>
        <color theme="1"/>
        <rFont val="Arial"/>
        <family val="2"/>
      </rPr>
      <t>Expenditure is adjusted to exclude depreciation, finance charges and impairment losses.</t>
    </r>
  </si>
  <si>
    <t>RoA using SL depreciation, excluding incentives</t>
  </si>
  <si>
    <t>EBSS ($ Nominal)</t>
  </si>
  <si>
    <t>STPIS ($ Nominal)</t>
  </si>
  <si>
    <t>S Factor True Up ($ Nominal)</t>
  </si>
  <si>
    <t>F Factor ($ Nominal)</t>
  </si>
  <si>
    <t>Other ($ Nominal)</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</si>
  <si>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</si>
  <si>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t>Source: United Energy 2016-20 RFM / United Energy EB RIN</t>
  </si>
  <si>
    <t>Source: United Energy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</si>
</sst>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
    <numFmt numFmtId="165" formatCode="_-* #,##0_-;\-* #,##0_-;_-* &quot;-&quot;??_-;_-@_-"/>
    <numFmt numFmtId="166" formatCode="&quot;$&quot;#,##0.00"/>
  </numFmts>
  <fonts count="14"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11"/>
      <color theme="0" tint="-0.34998626667073579"/>
      <name val="Calibri"/>
      <family val="2"/>
      <scheme val="minor"/>
    </font>
    <font>
      <sz val="9"/>
      <color theme="0" tint="-0.34998626667073579"/>
      <name val="Malgun Gothic"/>
      <family val="2"/>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6" fillId="0" borderId="0" xfId="0" applyFont="1" applyFill="1"/>
    <xf numFmtId="0" fontId="3" fillId="0" borderId="0" xfId="0" applyFont="1" applyFill="1"/>
    <xf numFmtId="164" fontId="0" fillId="0" borderId="0" xfId="0" applyNumberFormat="1"/>
    <xf numFmtId="0" fontId="3" fillId="0" borderId="0" xfId="0" applyFont="1"/>
    <xf numFmtId="164" fontId="3" fillId="0" borderId="0" xfId="0" applyNumberFormat="1" applyFont="1"/>
    <xf numFmtId="165" fontId="0" fillId="0" borderId="0" xfId="2" applyNumberFormat="1" applyFont="1"/>
    <xf numFmtId="3" fontId="0" fillId="0" borderId="0" xfId="0" applyNumberForma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0" borderId="0" xfId="0" applyFont="1" applyBorder="1"/>
    <xf numFmtId="164" fontId="3" fillId="0" borderId="0" xfId="0" applyNumberFormat="1" applyFont="1" applyBorder="1"/>
    <xf numFmtId="0" fontId="6" fillId="0" borderId="1" xfId="0" applyFont="1" applyBorder="1"/>
    <xf numFmtId="0" fontId="3" fillId="0" borderId="1" xfId="0" applyFont="1" applyBorder="1"/>
    <xf numFmtId="164" fontId="3" fillId="0" borderId="1" xfId="0" applyNumberFormat="1" applyFont="1" applyBorder="1"/>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6" fillId="0" borderId="1" xfId="0" applyFont="1" applyFill="1" applyBorder="1"/>
    <xf numFmtId="164" fontId="0" fillId="0" borderId="1" xfId="0" applyNumberFormat="1" applyBorder="1"/>
    <xf numFmtId="164" fontId="3" fillId="0" borderId="0" xfId="0" applyNumberFormat="1" applyFont="1" applyFill="1"/>
    <xf numFmtId="0" fontId="0" fillId="0" borderId="0" xfId="0" applyFill="1"/>
    <xf numFmtId="0" fontId="4" fillId="3" borderId="0" xfId="0" applyNumberFormat="1" applyFont="1" applyFill="1" applyBorder="1" applyAlignment="1">
      <alignment vertical="center"/>
    </xf>
    <xf numFmtId="0" fontId="4" fillId="0" borderId="1"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3" fontId="12" fillId="0" borderId="0" xfId="0" applyNumberFormat="1" applyFont="1"/>
    <xf numFmtId="164" fontId="13" fillId="0" borderId="0" xfId="0" applyNumberFormat="1" applyFont="1" applyBorder="1"/>
    <xf numFmtId="0" fontId="13" fillId="0" borderId="0" xfId="0" applyFont="1"/>
    <xf numFmtId="0" fontId="13" fillId="0" borderId="0" xfId="0" applyFont="1" applyFill="1" applyAlignment="1">
      <alignment horizontal="right"/>
    </xf>
    <xf numFmtId="0" fontId="13" fillId="0" borderId="0" xfId="0" applyFont="1" applyAlignment="1">
      <alignment horizontal="right"/>
    </xf>
    <xf numFmtId="0" fontId="0" fillId="0" borderId="0" xfId="0" applyBorder="1"/>
    <xf numFmtId="165" fontId="0" fillId="0" borderId="0" xfId="2" applyNumberFormat="1" applyFont="1" applyBorder="1"/>
    <xf numFmtId="0" fontId="7" fillId="0" borderId="0" xfId="0" applyFont="1" applyBorder="1"/>
    <xf numFmtId="166" fontId="3" fillId="0" borderId="0" xfId="0" applyNumberFormat="1" applyFont="1" applyBorder="1"/>
    <xf numFmtId="0" fontId="3" fillId="0" borderId="0" xfId="0" applyFont="1" applyFill="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86">
          <cell r="L86">
            <v>0</v>
          </cell>
          <cell r="M86">
            <v>0</v>
          </cell>
          <cell r="N86">
            <v>0</v>
          </cell>
          <cell r="O86">
            <v>7610694</v>
          </cell>
        </row>
        <row r="87">
          <cell r="L87">
            <v>-12765566.3107513</v>
          </cell>
          <cell r="M87">
            <v>-11162137.4109088</v>
          </cell>
          <cell r="N87">
            <v>-11005421.859084001</v>
          </cell>
          <cell r="O87">
            <v>-766459</v>
          </cell>
        </row>
        <row r="88">
          <cell r="L88">
            <v>-6823654.1487955702</v>
          </cell>
          <cell r="M88">
            <v>-12207329.4187715</v>
          </cell>
          <cell r="N88">
            <v>0</v>
          </cell>
          <cell r="O88">
            <v>583609</v>
          </cell>
        </row>
        <row r="89">
          <cell r="L89">
            <v>891970</v>
          </cell>
          <cell r="M89">
            <v>35421.699999980003</v>
          </cell>
          <cell r="N89">
            <v>-2308581.5616162098</v>
          </cell>
          <cell r="O89">
            <v>555000</v>
          </cell>
        </row>
        <row r="90">
          <cell r="M90">
            <v>0</v>
          </cell>
          <cell r="N90">
            <v>0</v>
          </cell>
          <cell r="O90">
            <v>-1040810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2" sqref="B2"/>
    </sheetView>
  </sheetViews>
  <sheetFormatPr defaultRowHeight="15" x14ac:dyDescent="0.25"/>
  <cols>
    <col min="2" max="2" width="174" customWidth="1"/>
  </cols>
  <sheetData>
    <row r="2" spans="2:2" ht="18.75" x14ac:dyDescent="0.3">
      <c r="B2" s="41" t="s">
        <v>15</v>
      </c>
    </row>
    <row r="4" spans="2:2" x14ac:dyDescent="0.25">
      <c r="B4" s="42" t="s">
        <v>16</v>
      </c>
    </row>
    <row r="5" spans="2:2" x14ac:dyDescent="0.25">
      <c r="B5" s="42" t="s">
        <v>17</v>
      </c>
    </row>
    <row r="6" spans="2:2" x14ac:dyDescent="0.25">
      <c r="B6" s="43" t="s">
        <v>18</v>
      </c>
    </row>
    <row r="7" spans="2:2" x14ac:dyDescent="0.25">
      <c r="B7" s="43" t="s">
        <v>19</v>
      </c>
    </row>
    <row r="8" spans="2:2" x14ac:dyDescent="0.25">
      <c r="B8" s="43" t="s">
        <v>27</v>
      </c>
    </row>
    <row r="9" spans="2:2" x14ac:dyDescent="0.25">
      <c r="B9" s="43" t="s">
        <v>20</v>
      </c>
    </row>
    <row r="10" spans="2:2" x14ac:dyDescent="0.25">
      <c r="B10" s="43" t="s">
        <v>21</v>
      </c>
    </row>
    <row r="11" spans="2:2" ht="43.5" x14ac:dyDescent="0.25">
      <c r="B11" s="43" t="s">
        <v>26</v>
      </c>
    </row>
    <row r="12" spans="2:2" ht="29.25" x14ac:dyDescent="0.25">
      <c r="B12" s="43" t="s">
        <v>22</v>
      </c>
    </row>
    <row r="13" spans="2:2" ht="29.25" x14ac:dyDescent="0.25">
      <c r="B13" s="43" t="s">
        <v>34</v>
      </c>
    </row>
    <row r="14" spans="2:2" x14ac:dyDescent="0.25">
      <c r="B14" s="43"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tabSelected="1" zoomScaleNormal="100" workbookViewId="0"/>
  </sheetViews>
  <sheetFormatPr defaultRowHeight="15" x14ac:dyDescent="0.25"/>
  <cols>
    <col min="1" max="1" width="3.140625" customWidth="1"/>
    <col min="2" max="2" width="73.85546875" bestFit="1" customWidth="1"/>
    <col min="3" max="3" width="13.5703125" bestFit="1" customWidth="1"/>
    <col min="4" max="7" width="23.140625" customWidth="1"/>
  </cols>
  <sheetData>
    <row r="2" spans="2:8" x14ac:dyDescent="0.25">
      <c r="B2" s="1" t="s">
        <v>7</v>
      </c>
      <c r="C2" s="10"/>
      <c r="D2" s="2" t="s">
        <v>0</v>
      </c>
      <c r="E2" s="22"/>
      <c r="F2" s="23"/>
      <c r="G2" s="24"/>
    </row>
    <row r="3" spans="2:8" x14ac:dyDescent="0.25">
      <c r="B3" s="25"/>
      <c r="C3" s="10"/>
      <c r="D3" s="14">
        <v>2014</v>
      </c>
      <c r="E3" s="15">
        <v>2015</v>
      </c>
      <c r="F3" s="15">
        <v>2016</v>
      </c>
      <c r="G3" s="16">
        <v>2017</v>
      </c>
    </row>
    <row r="4" spans="2:8" x14ac:dyDescent="0.25">
      <c r="B4" s="3" t="s">
        <v>5</v>
      </c>
      <c r="C4" s="10"/>
      <c r="D4" s="26">
        <f>D24</f>
        <v>130570501.37503082</v>
      </c>
      <c r="E4" s="27">
        <f>E24</f>
        <v>150649988.22177494</v>
      </c>
      <c r="F4" s="27">
        <f>F24</f>
        <v>88678970.084974408</v>
      </c>
      <c r="G4" s="28">
        <f>G24</f>
        <v>151675812</v>
      </c>
    </row>
    <row r="5" spans="2:8" x14ac:dyDescent="0.25">
      <c r="B5" s="4" t="s">
        <v>8</v>
      </c>
      <c r="C5" s="10"/>
      <c r="D5" s="29">
        <f>D17</f>
        <v>1924860000</v>
      </c>
      <c r="E5" s="30">
        <f t="shared" ref="E5:G5" si="0">E17</f>
        <v>2064520203.964962</v>
      </c>
      <c r="F5" s="30">
        <f t="shared" si="0"/>
        <v>2143869024</v>
      </c>
      <c r="G5" s="31">
        <f t="shared" si="0"/>
        <v>2212549512</v>
      </c>
    </row>
    <row r="6" spans="2:8" x14ac:dyDescent="0.25">
      <c r="B6" s="5" t="s">
        <v>1</v>
      </c>
      <c r="C6" s="10"/>
      <c r="D6" s="32">
        <f>D4/D5</f>
        <v>6.7833765247878194E-2</v>
      </c>
      <c r="E6" s="33">
        <f t="shared" ref="E6:G6" si="1">E4/E5</f>
        <v>7.2970944015199227E-2</v>
      </c>
      <c r="F6" s="33">
        <f t="shared" si="1"/>
        <v>4.1363986835127854E-2</v>
      </c>
      <c r="G6" s="34">
        <f t="shared" si="1"/>
        <v>6.8552505233157465E-2</v>
      </c>
    </row>
    <row r="7" spans="2:8" x14ac:dyDescent="0.25">
      <c r="B7" s="38"/>
    </row>
    <row r="8" spans="2:8" x14ac:dyDescent="0.25">
      <c r="B8" s="1" t="s">
        <v>28</v>
      </c>
      <c r="C8" s="10"/>
      <c r="D8" s="2" t="s">
        <v>0</v>
      </c>
      <c r="E8" s="22"/>
      <c r="F8" s="23"/>
      <c r="G8" s="24"/>
    </row>
    <row r="9" spans="2:8" x14ac:dyDescent="0.25">
      <c r="B9" s="25"/>
      <c r="C9" s="10"/>
      <c r="D9" s="14">
        <v>2014</v>
      </c>
      <c r="E9" s="15">
        <v>2015</v>
      </c>
      <c r="F9" s="15">
        <v>2016</v>
      </c>
      <c r="G9" s="16">
        <v>2017</v>
      </c>
    </row>
    <row r="10" spans="2:8" x14ac:dyDescent="0.25">
      <c r="B10" s="3" t="s">
        <v>5</v>
      </c>
      <c r="C10" s="10"/>
      <c r="D10" s="26">
        <f>D34</f>
        <v>149267751.83457768</v>
      </c>
      <c r="E10" s="27">
        <f>E34</f>
        <v>173984033.35145527</v>
      </c>
      <c r="F10" s="27">
        <f>F34</f>
        <v>101992973.50567463</v>
      </c>
      <c r="G10" s="28">
        <f>G34</f>
        <v>144733778</v>
      </c>
    </row>
    <row r="11" spans="2:8" x14ac:dyDescent="0.25">
      <c r="B11" s="4" t="s">
        <v>8</v>
      </c>
      <c r="C11" s="10"/>
      <c r="D11" s="29">
        <f>D17</f>
        <v>1924860000</v>
      </c>
      <c r="E11" s="30">
        <f t="shared" ref="E11:G11" si="2">E17</f>
        <v>2064520203.964962</v>
      </c>
      <c r="F11" s="30">
        <f t="shared" si="2"/>
        <v>2143869024</v>
      </c>
      <c r="G11" s="31">
        <f t="shared" si="2"/>
        <v>2212549512</v>
      </c>
    </row>
    <row r="12" spans="2:8" x14ac:dyDescent="0.25">
      <c r="B12" s="5" t="s">
        <v>1</v>
      </c>
      <c r="C12" s="10"/>
      <c r="D12" s="32">
        <f>D10/D11</f>
        <v>7.7547329070466256E-2</v>
      </c>
      <c r="E12" s="33">
        <f t="shared" ref="E12:G12" si="3">E10/E11</f>
        <v>8.4273349816250107E-2</v>
      </c>
      <c r="F12" s="33">
        <f t="shared" si="3"/>
        <v>4.7574255872859995E-2</v>
      </c>
      <c r="G12" s="34">
        <f t="shared" si="3"/>
        <v>6.5414932960831298E-2</v>
      </c>
    </row>
    <row r="13" spans="2:8" x14ac:dyDescent="0.25">
      <c r="B13" s="39"/>
    </row>
    <row r="14" spans="2:8" s="10" customFormat="1" ht="12" x14ac:dyDescent="0.2">
      <c r="B14" s="25"/>
      <c r="D14" s="14">
        <v>2014</v>
      </c>
      <c r="E14" s="15">
        <v>2015</v>
      </c>
      <c r="F14" s="15">
        <v>2016</v>
      </c>
      <c r="G14" s="16">
        <v>2017</v>
      </c>
    </row>
    <row r="15" spans="2:8" s="10" customFormat="1" ht="12" x14ac:dyDescent="0.2">
      <c r="B15" s="2" t="s">
        <v>24</v>
      </c>
      <c r="D15" s="44">
        <v>7.9100000000000004E-2</v>
      </c>
      <c r="E15" s="45">
        <v>7.9100000000000004E-2</v>
      </c>
      <c r="F15" s="45">
        <v>4.82E-2</v>
      </c>
      <c r="G15" s="46">
        <v>4.7600000000000003E-2</v>
      </c>
      <c r="H15" s="10" t="s">
        <v>25</v>
      </c>
    </row>
    <row r="16" spans="2:8" x14ac:dyDescent="0.25">
      <c r="B16" s="38"/>
    </row>
    <row r="17" spans="2:10" x14ac:dyDescent="0.25">
      <c r="B17" s="40" t="s">
        <v>9</v>
      </c>
      <c r="C17" s="20"/>
      <c r="D17" s="21">
        <v>1924860000</v>
      </c>
      <c r="E17" s="21">
        <v>2064520203.964962</v>
      </c>
      <c r="F17" s="21">
        <v>2143869024</v>
      </c>
      <c r="G17" s="21">
        <v>2212549512</v>
      </c>
      <c r="H17" s="10" t="s">
        <v>35</v>
      </c>
      <c r="I17" s="10"/>
    </row>
    <row r="18" spans="2:10" x14ac:dyDescent="0.25">
      <c r="B18" s="50"/>
      <c r="C18" s="10"/>
      <c r="D18" s="13"/>
      <c r="E18" s="13"/>
      <c r="F18" s="47"/>
      <c r="G18" s="47"/>
      <c r="H18" s="49"/>
      <c r="I18" s="10"/>
    </row>
    <row r="19" spans="2:10" x14ac:dyDescent="0.25">
      <c r="B19" s="6" t="s">
        <v>6</v>
      </c>
      <c r="C19" s="10"/>
      <c r="H19" s="10"/>
      <c r="I19" s="10"/>
    </row>
    <row r="20" spans="2:10" x14ac:dyDescent="0.25">
      <c r="B20" s="10" t="s">
        <v>10</v>
      </c>
      <c r="C20" s="10"/>
      <c r="D20" s="37">
        <v>499181139.35000002</v>
      </c>
      <c r="E20" s="11">
        <v>535545339.73535299</v>
      </c>
      <c r="F20" s="11">
        <v>504179358.88</v>
      </c>
      <c r="G20" s="11">
        <v>404849911</v>
      </c>
      <c r="H20" s="10" t="s">
        <v>3</v>
      </c>
      <c r="I20" s="10"/>
      <c r="J20" s="10"/>
    </row>
    <row r="21" spans="2:10" x14ac:dyDescent="0.25">
      <c r="B21" s="10" t="s">
        <v>11</v>
      </c>
      <c r="C21" s="10"/>
      <c r="D21" s="37">
        <v>252485818.040499</v>
      </c>
      <c r="E21" s="11">
        <v>255752561.76538101</v>
      </c>
      <c r="F21" s="11">
        <v>273687252.79502559</v>
      </c>
      <c r="G21" s="11">
        <v>132265530</v>
      </c>
      <c r="H21" s="10" t="s">
        <v>3</v>
      </c>
      <c r="I21" s="10"/>
      <c r="J21" s="10"/>
    </row>
    <row r="22" spans="2:10" s="10" customFormat="1" ht="12" x14ac:dyDescent="0.2">
      <c r="B22" s="10" t="s">
        <v>4</v>
      </c>
      <c r="C22" s="17"/>
      <c r="D22" s="18">
        <v>116124819.93447021</v>
      </c>
      <c r="E22" s="18">
        <v>129142789.74819706</v>
      </c>
      <c r="F22" s="18">
        <v>141813136</v>
      </c>
      <c r="G22" s="18">
        <v>120908569</v>
      </c>
      <c r="H22" s="10" t="s">
        <v>35</v>
      </c>
    </row>
    <row r="23" spans="2:10" s="10" customFormat="1" ht="12" x14ac:dyDescent="0.2">
      <c r="B23" s="51"/>
      <c r="C23" s="17"/>
      <c r="D23" s="18"/>
      <c r="E23" s="18"/>
      <c r="F23" s="48"/>
      <c r="G23" s="48"/>
      <c r="H23" s="49"/>
    </row>
    <row r="24" spans="2:10" s="10" customFormat="1" ht="12" x14ac:dyDescent="0.2">
      <c r="B24" s="19" t="s">
        <v>12</v>
      </c>
      <c r="C24" s="20"/>
      <c r="D24" s="21">
        <f>D20-D21-D22</f>
        <v>130570501.37503082</v>
      </c>
      <c r="E24" s="21">
        <f>E20-E21-E22</f>
        <v>150649988.22177494</v>
      </c>
      <c r="F24" s="21">
        <f>F20-F21-F22</f>
        <v>88678970.084974408</v>
      </c>
      <c r="G24" s="21">
        <f>G20-G21-G22</f>
        <v>151675812</v>
      </c>
    </row>
    <row r="25" spans="2:10" x14ac:dyDescent="0.25">
      <c r="B25" s="10"/>
      <c r="C25" s="10"/>
      <c r="D25" s="12"/>
      <c r="E25" s="12"/>
      <c r="F25" s="12"/>
      <c r="G25" s="12"/>
      <c r="H25" s="10"/>
      <c r="I25" s="10"/>
    </row>
    <row r="26" spans="2:10" x14ac:dyDescent="0.25">
      <c r="B26" s="7" t="s">
        <v>2</v>
      </c>
      <c r="C26" s="10"/>
      <c r="H26" s="10"/>
      <c r="I26" s="10"/>
    </row>
    <row r="27" spans="2:10" x14ac:dyDescent="0.25">
      <c r="B27" s="8" t="s">
        <v>29</v>
      </c>
      <c r="C27" s="10"/>
      <c r="D27" s="9">
        <f>'[1]3.1 Revenue  Incentives DNSP'!L86</f>
        <v>0</v>
      </c>
      <c r="E27" s="9">
        <f>'[1]3.1 Revenue  Incentives DNSP'!M86</f>
        <v>0</v>
      </c>
      <c r="F27" s="9">
        <f>'[1]3.1 Revenue  Incentives DNSP'!N86</f>
        <v>0</v>
      </c>
      <c r="G27" s="9">
        <f>'[1]3.1 Revenue  Incentives DNSP'!O86</f>
        <v>7610694</v>
      </c>
      <c r="H27" s="56" t="s">
        <v>36</v>
      </c>
      <c r="I27" s="56"/>
    </row>
    <row r="28" spans="2:10" x14ac:dyDescent="0.25">
      <c r="B28" s="8" t="s">
        <v>30</v>
      </c>
      <c r="C28" s="10"/>
      <c r="D28" s="9">
        <f>'[1]3.1 Revenue  Incentives DNSP'!L87</f>
        <v>-12765566.3107513</v>
      </c>
      <c r="E28" s="9">
        <f>'[1]3.1 Revenue  Incentives DNSP'!M87</f>
        <v>-11162137.4109088</v>
      </c>
      <c r="F28" s="9">
        <f>'[1]3.1 Revenue  Incentives DNSP'!N87</f>
        <v>-11005421.859084001</v>
      </c>
      <c r="G28" s="9">
        <f>'[1]3.1 Revenue  Incentives DNSP'!O87</f>
        <v>-766459</v>
      </c>
      <c r="H28" s="56"/>
      <c r="I28" s="56"/>
    </row>
    <row r="29" spans="2:10" x14ac:dyDescent="0.25">
      <c r="B29" s="8" t="s">
        <v>31</v>
      </c>
      <c r="C29" s="10"/>
      <c r="D29" s="9">
        <f>'[1]3.1 Revenue  Incentives DNSP'!L88</f>
        <v>-6823654.1487955702</v>
      </c>
      <c r="E29" s="9">
        <f>'[1]3.1 Revenue  Incentives DNSP'!M88</f>
        <v>-12207329.4187715</v>
      </c>
      <c r="F29" s="9">
        <f>'[1]3.1 Revenue  Incentives DNSP'!N88</f>
        <v>0</v>
      </c>
      <c r="G29" s="9">
        <f>'[1]3.1 Revenue  Incentives DNSP'!O88</f>
        <v>583609</v>
      </c>
      <c r="H29" s="56"/>
      <c r="I29" s="56"/>
    </row>
    <row r="30" spans="2:10" x14ac:dyDescent="0.25">
      <c r="B30" s="8" t="s">
        <v>32</v>
      </c>
      <c r="C30" s="10"/>
      <c r="D30" s="9">
        <f>'[1]3.1 Revenue  Incentives DNSP'!L89</f>
        <v>891970</v>
      </c>
      <c r="E30" s="9">
        <f>'[1]3.1 Revenue  Incentives DNSP'!M89</f>
        <v>35421.699999980003</v>
      </c>
      <c r="F30" s="9">
        <f>'[1]3.1 Revenue  Incentives DNSP'!N89</f>
        <v>-2308581.5616162098</v>
      </c>
      <c r="G30" s="9">
        <f>'[1]3.1 Revenue  Incentives DNSP'!O89</f>
        <v>555000</v>
      </c>
      <c r="H30" s="56"/>
      <c r="I30" s="56"/>
    </row>
    <row r="31" spans="2:10" x14ac:dyDescent="0.25">
      <c r="B31" s="8" t="s">
        <v>33</v>
      </c>
      <c r="C31" s="10"/>
      <c r="D31" s="9">
        <f>'[1]3.1 Revenue  Incentives DNSP'!L90</f>
        <v>0</v>
      </c>
      <c r="E31" s="9">
        <f>'[1]3.1 Revenue  Incentives DNSP'!M90</f>
        <v>0</v>
      </c>
      <c r="F31" s="9">
        <f>'[1]3.1 Revenue  Incentives DNSP'!N90</f>
        <v>0</v>
      </c>
      <c r="G31" s="9">
        <f>'[1]3.1 Revenue  Incentives DNSP'!O90</f>
        <v>-1040810</v>
      </c>
      <c r="H31" s="56"/>
      <c r="I31" s="56"/>
    </row>
    <row r="32" spans="2:10" x14ac:dyDescent="0.25">
      <c r="B32" s="35" t="s">
        <v>13</v>
      </c>
      <c r="C32" s="20"/>
      <c r="D32" s="36">
        <f>SUM(D27:D31)</f>
        <v>-18697250.459546871</v>
      </c>
      <c r="E32" s="36">
        <f>SUM(E27:E31)</f>
        <v>-23334045.129680321</v>
      </c>
      <c r="F32" s="36">
        <f>SUM(F27:F31)</f>
        <v>-13314003.420700211</v>
      </c>
      <c r="G32" s="36">
        <f>SUM(G27:G31)</f>
        <v>6942034</v>
      </c>
      <c r="H32" s="56"/>
      <c r="I32" s="56"/>
    </row>
    <row r="33" spans="2:7" x14ac:dyDescent="0.25">
      <c r="B33" s="8"/>
      <c r="C33" s="10"/>
    </row>
    <row r="34" spans="2:7" s="10" customFormat="1" ht="12" x14ac:dyDescent="0.2">
      <c r="B34" s="19" t="s">
        <v>14</v>
      </c>
      <c r="C34" s="20"/>
      <c r="D34" s="21">
        <f>D20-D21-D32-D22</f>
        <v>149267751.83457768</v>
      </c>
      <c r="E34" s="21">
        <f>E20-E21-E32-E22</f>
        <v>173984033.35145527</v>
      </c>
      <c r="F34" s="21">
        <f>F20-F21-F32-F22</f>
        <v>101992973.50567463</v>
      </c>
      <c r="G34" s="21">
        <f>G20-G21-G32-G22</f>
        <v>144733778</v>
      </c>
    </row>
    <row r="36" spans="2:7" s="52" customFormat="1" ht="15" customHeight="1" x14ac:dyDescent="0.25">
      <c r="D36" s="53"/>
      <c r="E36" s="53"/>
      <c r="F36" s="53"/>
      <c r="G36" s="53"/>
    </row>
    <row r="37" spans="2:7" s="52" customFormat="1" x14ac:dyDescent="0.25"/>
    <row r="38" spans="2:7" s="52" customFormat="1" x14ac:dyDescent="0.25">
      <c r="B38" s="54"/>
      <c r="D38" s="55"/>
      <c r="E38" s="55"/>
      <c r="F38" s="55"/>
      <c r="G38" s="55"/>
    </row>
    <row r="39" spans="2:7" s="52" customFormat="1" x14ac:dyDescent="0.25"/>
    <row r="40" spans="2:7" s="52" customFormat="1" x14ac:dyDescent="0.25">
      <c r="B40" s="54"/>
      <c r="D40" s="55"/>
      <c r="E40" s="55"/>
      <c r="F40" s="55"/>
      <c r="G40" s="55"/>
    </row>
    <row r="41" spans="2:7" s="52" customFormat="1" x14ac:dyDescent="0.25"/>
  </sheetData>
  <mergeCells count="1">
    <mergeCell ref="H27:I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2018-03-08T05:21:56Z</dcterms:created>
  <dcterms:modified xsi:type="dcterms:W3CDTF">2018-09-06T00:34:19Z</dcterms:modified>
</cp:coreProperties>
</file>