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codeName="ThisWorkbook" hidePivotFieldList="1"/>
  <bookViews>
    <workbookView xWindow="990" yWindow="-120" windowWidth="27930" windowHeight="16440" tabRatio="896"/>
  </bookViews>
  <sheets>
    <sheet name="Opex_output" sheetId="97" r:id="rId1"/>
    <sheet name="Output" sheetId="89" r:id="rId2"/>
    <sheet name="Summary" sheetId="70" r:id="rId3"/>
    <sheet name="Assumptions" sheetId="14" r:id="rId4"/>
    <sheet name="Costs" sheetId="76" r:id="rId5"/>
    <sheet name="Option1" sheetId="79" r:id="rId6"/>
    <sheet name="Option2" sheetId="88" r:id="rId7"/>
    <sheet name="Option3" sheetId="87" r:id="rId8"/>
  </sheets>
  <definedNames>
    <definedName name="CriticalApp_Migration">Assumptions!$B$34:$B$43</definedName>
    <definedName name="CriticalApps">Assumptions!$B$15:$B$26</definedName>
    <definedName name="Options">Assumptions!$E$14:$G$14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89" l="1"/>
  <c r="D5" i="97"/>
  <c r="G146" i="88"/>
  <c r="G147" i="88"/>
  <c r="G148" i="88"/>
  <c r="G149" i="88"/>
  <c r="G150" i="88"/>
  <c r="G151" i="88"/>
  <c r="G152" i="88"/>
  <c r="G153" i="88"/>
  <c r="G154" i="88"/>
  <c r="G155" i="88"/>
  <c r="G156" i="88"/>
  <c r="G157" i="88"/>
  <c r="H8" i="88"/>
  <c r="F8" i="88"/>
  <c r="H9" i="88"/>
  <c r="F9" i="88"/>
  <c r="U8" i="88"/>
  <c r="U9" i="88"/>
  <c r="U10" i="88"/>
  <c r="U11" i="88"/>
  <c r="U12" i="88"/>
  <c r="U13" i="88"/>
  <c r="U14" i="88"/>
  <c r="U15" i="88"/>
  <c r="U16" i="88"/>
  <c r="U17" i="88"/>
  <c r="U18" i="88"/>
  <c r="M21" i="88"/>
  <c r="U21" i="88"/>
  <c r="M22" i="88"/>
  <c r="U22" i="88"/>
  <c r="C25" i="88"/>
  <c r="I25" i="88"/>
  <c r="K25" i="76"/>
  <c r="K25" i="88"/>
  <c r="D25" i="88"/>
  <c r="D8" i="88"/>
  <c r="D9" i="88"/>
  <c r="D10" i="88"/>
  <c r="D11" i="88"/>
  <c r="D12" i="88"/>
  <c r="D13" i="88"/>
  <c r="D14" i="88"/>
  <c r="D15" i="88"/>
  <c r="D16" i="88"/>
  <c r="D21" i="88"/>
  <c r="D22" i="88"/>
  <c r="O25" i="88"/>
  <c r="U25" i="88"/>
  <c r="C26" i="88"/>
  <c r="I26" i="88"/>
  <c r="K26" i="76"/>
  <c r="K26" i="88"/>
  <c r="D26" i="88"/>
  <c r="O26" i="88"/>
  <c r="U26" i="88"/>
  <c r="C27" i="88"/>
  <c r="I27" i="88"/>
  <c r="G62" i="14"/>
  <c r="K27" i="76"/>
  <c r="K27" i="88"/>
  <c r="D27" i="88"/>
  <c r="O27" i="88"/>
  <c r="U27" i="88"/>
  <c r="C28" i="88"/>
  <c r="I28" i="88"/>
  <c r="K28" i="76"/>
  <c r="K28" i="88"/>
  <c r="D28" i="88"/>
  <c r="O28" i="88"/>
  <c r="U28" i="88"/>
  <c r="C29" i="88"/>
  <c r="I29" i="88"/>
  <c r="K29" i="76"/>
  <c r="K29" i="88"/>
  <c r="D29" i="88"/>
  <c r="O29" i="88"/>
  <c r="U29" i="88"/>
  <c r="C30" i="88"/>
  <c r="I30" i="88"/>
  <c r="K30" i="76"/>
  <c r="K30" i="88"/>
  <c r="D30" i="88"/>
  <c r="O30" i="88"/>
  <c r="U30" i="88"/>
  <c r="C31" i="88"/>
  <c r="I31" i="88"/>
  <c r="K31" i="76"/>
  <c r="K31" i="88"/>
  <c r="D31" i="88"/>
  <c r="O31" i="88"/>
  <c r="U31" i="88"/>
  <c r="C32" i="88"/>
  <c r="I32" i="88"/>
  <c r="G63" i="14"/>
  <c r="K32" i="76"/>
  <c r="K32" i="88"/>
  <c r="D32" i="88"/>
  <c r="O32" i="88"/>
  <c r="U32" i="88"/>
  <c r="C33" i="88"/>
  <c r="I33" i="88"/>
  <c r="K33" i="76"/>
  <c r="K33" i="88"/>
  <c r="D33" i="88"/>
  <c r="O33" i="88"/>
  <c r="U33" i="88"/>
  <c r="C34" i="88"/>
  <c r="I34" i="88"/>
  <c r="K34" i="76"/>
  <c r="K34" i="88"/>
  <c r="D34" i="88"/>
  <c r="O34" i="88"/>
  <c r="U34" i="88"/>
  <c r="C35" i="88"/>
  <c r="I35" i="88"/>
  <c r="K35" i="76"/>
  <c r="K35" i="88"/>
  <c r="D35" i="88"/>
  <c r="O35" i="88"/>
  <c r="U35" i="88"/>
  <c r="C36" i="88"/>
  <c r="I36" i="88"/>
  <c r="K36" i="76"/>
  <c r="K36" i="88"/>
  <c r="D36" i="88"/>
  <c r="O36" i="88"/>
  <c r="U36" i="88"/>
  <c r="C37" i="88"/>
  <c r="I37" i="88"/>
  <c r="G60" i="14"/>
  <c r="K37" i="76"/>
  <c r="K37" i="88"/>
  <c r="D37" i="88"/>
  <c r="O37" i="88"/>
  <c r="U37" i="88"/>
  <c r="C38" i="88"/>
  <c r="I38" i="88"/>
  <c r="K38" i="76"/>
  <c r="K38" i="88"/>
  <c r="D38" i="88"/>
  <c r="O38" i="88"/>
  <c r="U38" i="88"/>
  <c r="C39" i="88"/>
  <c r="I39" i="88"/>
  <c r="K39" i="76"/>
  <c r="K39" i="88"/>
  <c r="D39" i="88"/>
  <c r="O39" i="88"/>
  <c r="U39" i="88"/>
  <c r="C40" i="88"/>
  <c r="I40" i="88"/>
  <c r="K40" i="76"/>
  <c r="K40" i="88"/>
  <c r="D40" i="88"/>
  <c r="O40" i="88"/>
  <c r="U40" i="88"/>
  <c r="C41" i="88"/>
  <c r="I41" i="88"/>
  <c r="K41" i="76"/>
  <c r="K41" i="88"/>
  <c r="D41" i="88"/>
  <c r="O41" i="88"/>
  <c r="U41" i="88"/>
  <c r="C42" i="88"/>
  <c r="I42" i="88"/>
  <c r="G61" i="14"/>
  <c r="K42" i="76"/>
  <c r="K42" i="88"/>
  <c r="D42" i="88"/>
  <c r="O42" i="88"/>
  <c r="U42" i="88"/>
  <c r="C43" i="88"/>
  <c r="I43" i="88"/>
  <c r="K43" i="76"/>
  <c r="K43" i="88"/>
  <c r="D43" i="88"/>
  <c r="O43" i="88"/>
  <c r="U43" i="88"/>
  <c r="C44" i="88"/>
  <c r="I44" i="88"/>
  <c r="K44" i="76"/>
  <c r="K44" i="88"/>
  <c r="D44" i="88"/>
  <c r="O44" i="88"/>
  <c r="U44" i="88"/>
  <c r="C45" i="88"/>
  <c r="I45" i="88"/>
  <c r="U45" i="88"/>
  <c r="C46" i="88"/>
  <c r="I46" i="88"/>
  <c r="U46" i="88"/>
  <c r="C47" i="88"/>
  <c r="I47" i="88"/>
  <c r="U47" i="88"/>
  <c r="C48" i="88"/>
  <c r="I48" i="88"/>
  <c r="U48" i="88"/>
  <c r="C49" i="88"/>
  <c r="I49" i="88"/>
  <c r="U49" i="88"/>
  <c r="C50" i="88"/>
  <c r="I50" i="88"/>
  <c r="K50" i="76"/>
  <c r="K50" i="88"/>
  <c r="D50" i="88"/>
  <c r="O50" i="88"/>
  <c r="U50" i="88"/>
  <c r="C51" i="88"/>
  <c r="I51" i="88"/>
  <c r="K51" i="76"/>
  <c r="K51" i="88"/>
  <c r="D51" i="88"/>
  <c r="O51" i="88"/>
  <c r="U51" i="88"/>
  <c r="C52" i="88"/>
  <c r="I52" i="88"/>
  <c r="G64" i="14"/>
  <c r="K52" i="76"/>
  <c r="K52" i="88"/>
  <c r="D52" i="88"/>
  <c r="O52" i="88"/>
  <c r="U52" i="88"/>
  <c r="C53" i="88"/>
  <c r="I53" i="88"/>
  <c r="K53" i="76"/>
  <c r="K53" i="88"/>
  <c r="D53" i="88"/>
  <c r="O53" i="88"/>
  <c r="U53" i="88"/>
  <c r="C54" i="88"/>
  <c r="I54" i="88"/>
  <c r="K54" i="76"/>
  <c r="K54" i="88"/>
  <c r="D54" i="88"/>
  <c r="O54" i="88"/>
  <c r="U54" i="88"/>
  <c r="C55" i="88"/>
  <c r="I55" i="88"/>
  <c r="K55" i="76"/>
  <c r="K55" i="88"/>
  <c r="D55" i="88"/>
  <c r="O55" i="88"/>
  <c r="U55" i="88"/>
  <c r="C56" i="88"/>
  <c r="I56" i="88"/>
  <c r="K56" i="76"/>
  <c r="K56" i="88"/>
  <c r="D56" i="88"/>
  <c r="O56" i="88"/>
  <c r="U56" i="88"/>
  <c r="C57" i="88"/>
  <c r="I57" i="88"/>
  <c r="G65" i="14"/>
  <c r="K57" i="76"/>
  <c r="K57" i="88"/>
  <c r="D57" i="88"/>
  <c r="O57" i="88"/>
  <c r="U57" i="88"/>
  <c r="C58" i="88"/>
  <c r="I58" i="88"/>
  <c r="K58" i="76"/>
  <c r="K58" i="88"/>
  <c r="D58" i="88"/>
  <c r="O58" i="88"/>
  <c r="U58" i="88"/>
  <c r="C59" i="88"/>
  <c r="I59" i="88"/>
  <c r="K59" i="76"/>
  <c r="K59" i="88"/>
  <c r="D59" i="88"/>
  <c r="O59" i="88"/>
  <c r="U59" i="88"/>
  <c r="C60" i="88"/>
  <c r="I60" i="88"/>
  <c r="K60" i="76"/>
  <c r="K60" i="88"/>
  <c r="D60" i="88"/>
  <c r="O60" i="88"/>
  <c r="U60" i="88"/>
  <c r="C61" i="88"/>
  <c r="I61" i="88"/>
  <c r="K61" i="76"/>
  <c r="K61" i="88"/>
  <c r="D61" i="88"/>
  <c r="O61" i="88"/>
  <c r="U61" i="88"/>
  <c r="C62" i="88"/>
  <c r="I62" i="88"/>
  <c r="G67" i="14"/>
  <c r="K62" i="76"/>
  <c r="K62" i="88"/>
  <c r="D62" i="88"/>
  <c r="O62" i="88"/>
  <c r="U62" i="88"/>
  <c r="C63" i="88"/>
  <c r="I63" i="88"/>
  <c r="K63" i="76"/>
  <c r="K63" i="88"/>
  <c r="D63" i="88"/>
  <c r="O63" i="88"/>
  <c r="U63" i="88"/>
  <c r="C64" i="88"/>
  <c r="I64" i="88"/>
  <c r="K64" i="76"/>
  <c r="K64" i="88"/>
  <c r="D64" i="88"/>
  <c r="O64" i="88"/>
  <c r="U64" i="88"/>
  <c r="I65" i="88"/>
  <c r="U65" i="88"/>
  <c r="I66" i="88"/>
  <c r="U66" i="88"/>
  <c r="I67" i="88"/>
  <c r="U67" i="88"/>
  <c r="I68" i="88"/>
  <c r="U68" i="88"/>
  <c r="I69" i="88"/>
  <c r="U69" i="88"/>
  <c r="I70" i="88"/>
  <c r="U70" i="88"/>
  <c r="I71" i="88"/>
  <c r="U71" i="88"/>
  <c r="I72" i="88"/>
  <c r="U72" i="88"/>
  <c r="I73" i="88"/>
  <c r="U73" i="88"/>
  <c r="I74" i="88"/>
  <c r="U74" i="88"/>
  <c r="M76" i="76"/>
  <c r="M76" i="88"/>
  <c r="U76" i="88"/>
  <c r="M77" i="76"/>
  <c r="M77" i="88"/>
  <c r="U77" i="88"/>
  <c r="C80" i="88"/>
  <c r="I80" i="76"/>
  <c r="I80" i="88"/>
  <c r="O80" i="88"/>
  <c r="L80" i="88"/>
  <c r="U80" i="88"/>
  <c r="C81" i="88"/>
  <c r="I81" i="76"/>
  <c r="I81" i="88"/>
  <c r="O81" i="88"/>
  <c r="L81" i="88"/>
  <c r="U81" i="88"/>
  <c r="C82" i="88"/>
  <c r="I82" i="76"/>
  <c r="I82" i="88"/>
  <c r="O82" i="88"/>
  <c r="L82" i="88"/>
  <c r="U82" i="88"/>
  <c r="C83" i="88"/>
  <c r="I83" i="76"/>
  <c r="I83" i="88"/>
  <c r="O83" i="88"/>
  <c r="L83" i="88"/>
  <c r="U83" i="88"/>
  <c r="C84" i="88"/>
  <c r="I84" i="76"/>
  <c r="I84" i="88"/>
  <c r="O84" i="88"/>
  <c r="L84" i="88"/>
  <c r="U84" i="88"/>
  <c r="C85" i="88"/>
  <c r="I85" i="76"/>
  <c r="I85" i="88"/>
  <c r="O85" i="88"/>
  <c r="L85" i="88"/>
  <c r="U85" i="88"/>
  <c r="C86" i="88"/>
  <c r="I86" i="76"/>
  <c r="I86" i="88"/>
  <c r="O86" i="88"/>
  <c r="L86" i="88"/>
  <c r="U86" i="88"/>
  <c r="C87" i="88"/>
  <c r="I87" i="76"/>
  <c r="I87" i="88"/>
  <c r="O87" i="88"/>
  <c r="L87" i="88"/>
  <c r="U87" i="88"/>
  <c r="C88" i="88"/>
  <c r="I88" i="76"/>
  <c r="I88" i="88"/>
  <c r="O88" i="88"/>
  <c r="L88" i="88"/>
  <c r="U88" i="88"/>
  <c r="C89" i="88"/>
  <c r="I89" i="76"/>
  <c r="I89" i="88"/>
  <c r="O89" i="88"/>
  <c r="L89" i="88"/>
  <c r="U89" i="88"/>
  <c r="C90" i="88"/>
  <c r="I90" i="76"/>
  <c r="I90" i="88"/>
  <c r="O90" i="88"/>
  <c r="L90" i="88"/>
  <c r="U90" i="88"/>
  <c r="C91" i="88"/>
  <c r="I91" i="76"/>
  <c r="I91" i="88"/>
  <c r="O91" i="88"/>
  <c r="L91" i="88"/>
  <c r="U91" i="88"/>
  <c r="C92" i="88"/>
  <c r="I92" i="76"/>
  <c r="I92" i="88"/>
  <c r="O92" i="88"/>
  <c r="L92" i="88"/>
  <c r="U92" i="88"/>
  <c r="C93" i="88"/>
  <c r="I93" i="76"/>
  <c r="I93" i="88"/>
  <c r="O93" i="88"/>
  <c r="L93" i="88"/>
  <c r="U93" i="88"/>
  <c r="C94" i="88"/>
  <c r="I94" i="76"/>
  <c r="I94" i="88"/>
  <c r="O94" i="88"/>
  <c r="L94" i="88"/>
  <c r="U94" i="88"/>
  <c r="C95" i="88"/>
  <c r="I95" i="76"/>
  <c r="I95" i="88"/>
  <c r="O95" i="88"/>
  <c r="L95" i="88"/>
  <c r="U95" i="88"/>
  <c r="C96" i="88"/>
  <c r="I96" i="76"/>
  <c r="I96" i="88"/>
  <c r="O96" i="88"/>
  <c r="L96" i="88"/>
  <c r="U96" i="88"/>
  <c r="C97" i="88"/>
  <c r="I97" i="76"/>
  <c r="I97" i="88"/>
  <c r="O97" i="88"/>
  <c r="L97" i="88"/>
  <c r="U97" i="88"/>
  <c r="C98" i="88"/>
  <c r="I98" i="76"/>
  <c r="I98" i="88"/>
  <c r="O98" i="88"/>
  <c r="L98" i="88"/>
  <c r="U98" i="88"/>
  <c r="C99" i="88"/>
  <c r="I99" i="76"/>
  <c r="I99" i="88"/>
  <c r="O99" i="88"/>
  <c r="L99" i="88"/>
  <c r="U99" i="88"/>
  <c r="C100" i="88"/>
  <c r="I100" i="76"/>
  <c r="I100" i="88"/>
  <c r="O100" i="88"/>
  <c r="L100" i="88"/>
  <c r="U100" i="88"/>
  <c r="C101" i="88"/>
  <c r="I101" i="76"/>
  <c r="I101" i="88"/>
  <c r="O101" i="88"/>
  <c r="L101" i="88"/>
  <c r="U101" i="88"/>
  <c r="C102" i="88"/>
  <c r="I102" i="76"/>
  <c r="I102" i="88"/>
  <c r="O102" i="88"/>
  <c r="L102" i="88"/>
  <c r="U102" i="88"/>
  <c r="C103" i="88"/>
  <c r="I103" i="76"/>
  <c r="I103" i="88"/>
  <c r="O103" i="88"/>
  <c r="L103" i="88"/>
  <c r="U103" i="88"/>
  <c r="C104" i="88"/>
  <c r="I104" i="76"/>
  <c r="I104" i="88"/>
  <c r="O104" i="88"/>
  <c r="L104" i="88"/>
  <c r="U104" i="88"/>
  <c r="C105" i="88"/>
  <c r="I105" i="76"/>
  <c r="I105" i="88"/>
  <c r="O105" i="88"/>
  <c r="L105" i="88"/>
  <c r="U105" i="88"/>
  <c r="C106" i="88"/>
  <c r="I106" i="76"/>
  <c r="I106" i="88"/>
  <c r="O106" i="88"/>
  <c r="L106" i="88"/>
  <c r="U106" i="88"/>
  <c r="C107" i="88"/>
  <c r="I107" i="76"/>
  <c r="I107" i="88"/>
  <c r="O107" i="88"/>
  <c r="L107" i="88"/>
  <c r="U107" i="88"/>
  <c r="C108" i="88"/>
  <c r="I108" i="76"/>
  <c r="I108" i="88"/>
  <c r="O108" i="88"/>
  <c r="L108" i="88"/>
  <c r="U108" i="88"/>
  <c r="C109" i="88"/>
  <c r="I109" i="76"/>
  <c r="I109" i="88"/>
  <c r="O109" i="88"/>
  <c r="L109" i="88"/>
  <c r="U109" i="88"/>
  <c r="C110" i="88"/>
  <c r="I110" i="76"/>
  <c r="I110" i="88"/>
  <c r="O110" i="88"/>
  <c r="L110" i="88"/>
  <c r="U110" i="88"/>
  <c r="C111" i="88"/>
  <c r="I111" i="76"/>
  <c r="I111" i="88"/>
  <c r="O111" i="88"/>
  <c r="L111" i="88"/>
  <c r="U111" i="88"/>
  <c r="C112" i="88"/>
  <c r="I112" i="76"/>
  <c r="I112" i="88"/>
  <c r="O112" i="88"/>
  <c r="L112" i="88"/>
  <c r="U112" i="88"/>
  <c r="C113" i="88"/>
  <c r="I113" i="76"/>
  <c r="I113" i="88"/>
  <c r="O113" i="88"/>
  <c r="L113" i="88"/>
  <c r="U113" i="88"/>
  <c r="C114" i="88"/>
  <c r="I114" i="76"/>
  <c r="I114" i="88"/>
  <c r="O114" i="88"/>
  <c r="L114" i="88"/>
  <c r="U114" i="88"/>
  <c r="C115" i="88"/>
  <c r="I115" i="76"/>
  <c r="I115" i="88"/>
  <c r="O115" i="88"/>
  <c r="L115" i="88"/>
  <c r="U115" i="88"/>
  <c r="C116" i="88"/>
  <c r="I116" i="76"/>
  <c r="I116" i="88"/>
  <c r="O116" i="88"/>
  <c r="L116" i="88"/>
  <c r="U116" i="88"/>
  <c r="C117" i="88"/>
  <c r="I117" i="76"/>
  <c r="I117" i="88"/>
  <c r="O117" i="88"/>
  <c r="L117" i="88"/>
  <c r="U117" i="88"/>
  <c r="C118" i="88"/>
  <c r="I118" i="76"/>
  <c r="I118" i="88"/>
  <c r="O118" i="88"/>
  <c r="L118" i="88"/>
  <c r="U118" i="88"/>
  <c r="C119" i="88"/>
  <c r="I119" i="76"/>
  <c r="I119" i="88"/>
  <c r="O119" i="88"/>
  <c r="L119" i="88"/>
  <c r="U119" i="88"/>
  <c r="C120" i="88"/>
  <c r="I120" i="76"/>
  <c r="I120" i="88"/>
  <c r="O120" i="88"/>
  <c r="L120" i="88"/>
  <c r="U120" i="88"/>
  <c r="C121" i="88"/>
  <c r="I121" i="76"/>
  <c r="I121" i="88"/>
  <c r="O121" i="88"/>
  <c r="L121" i="88"/>
  <c r="U121" i="88"/>
  <c r="C122" i="88"/>
  <c r="O122" i="88"/>
  <c r="L122" i="88"/>
  <c r="U122" i="88"/>
  <c r="C123" i="88"/>
  <c r="O123" i="88"/>
  <c r="L123" i="88"/>
  <c r="U123" i="88"/>
  <c r="M126" i="76"/>
  <c r="M126" i="88"/>
  <c r="U126" i="88"/>
  <c r="M127" i="88"/>
  <c r="U127" i="88"/>
  <c r="D130" i="88"/>
  <c r="H130" i="88"/>
  <c r="D45" i="88"/>
  <c r="D46" i="88"/>
  <c r="D47" i="88"/>
  <c r="D48" i="88"/>
  <c r="D49" i="88"/>
  <c r="D65" i="88"/>
  <c r="D66" i="88"/>
  <c r="D67" i="88"/>
  <c r="D68" i="88"/>
  <c r="D69" i="88"/>
  <c r="D70" i="88"/>
  <c r="D71" i="88"/>
  <c r="D72" i="88"/>
  <c r="D73" i="88"/>
  <c r="D74" i="88"/>
  <c r="D76" i="88"/>
  <c r="D77" i="88"/>
  <c r="D80" i="88"/>
  <c r="D81" i="88"/>
  <c r="D82" i="88"/>
  <c r="D83" i="88"/>
  <c r="D84" i="88"/>
  <c r="D85" i="88"/>
  <c r="D86" i="88"/>
  <c r="D87" i="88"/>
  <c r="D88" i="88"/>
  <c r="D89" i="88"/>
  <c r="D90" i="88"/>
  <c r="D91" i="88"/>
  <c r="D92" i="88"/>
  <c r="D93" i="88"/>
  <c r="D94" i="88"/>
  <c r="D95" i="88"/>
  <c r="D96" i="88"/>
  <c r="D97" i="88"/>
  <c r="D98" i="88"/>
  <c r="D99" i="88"/>
  <c r="D100" i="88"/>
  <c r="D101" i="88"/>
  <c r="D102" i="88"/>
  <c r="D103" i="88"/>
  <c r="D104" i="88"/>
  <c r="D105" i="88"/>
  <c r="D106" i="88"/>
  <c r="D107" i="88"/>
  <c r="D108" i="88"/>
  <c r="D109" i="88"/>
  <c r="D110" i="88"/>
  <c r="D111" i="88"/>
  <c r="D112" i="88"/>
  <c r="D113" i="88"/>
  <c r="D114" i="88"/>
  <c r="D115" i="88"/>
  <c r="D116" i="88"/>
  <c r="D117" i="88"/>
  <c r="D118" i="88"/>
  <c r="D119" i="88"/>
  <c r="D120" i="88"/>
  <c r="D121" i="88"/>
  <c r="D122" i="88"/>
  <c r="D123" i="88"/>
  <c r="D126" i="88"/>
  <c r="D127" i="88"/>
  <c r="H10" i="88"/>
  <c r="H11" i="88"/>
  <c r="H12" i="88"/>
  <c r="H13" i="88"/>
  <c r="H14" i="88"/>
  <c r="H15" i="88"/>
  <c r="H16" i="88"/>
  <c r="H17" i="88"/>
  <c r="H18" i="88"/>
  <c r="H21" i="88"/>
  <c r="H22" i="88"/>
  <c r="H25" i="88"/>
  <c r="H26" i="88"/>
  <c r="H27" i="88"/>
  <c r="H28" i="88"/>
  <c r="H29" i="88"/>
  <c r="H30" i="88"/>
  <c r="H31" i="88"/>
  <c r="H32" i="88"/>
  <c r="H33" i="88"/>
  <c r="H34" i="88"/>
  <c r="H35" i="88"/>
  <c r="H36" i="88"/>
  <c r="H37" i="88"/>
  <c r="H38" i="88"/>
  <c r="H39" i="88"/>
  <c r="H40" i="88"/>
  <c r="H41" i="88"/>
  <c r="H42" i="88"/>
  <c r="H43" i="88"/>
  <c r="H44" i="88"/>
  <c r="H45" i="88"/>
  <c r="H46" i="88"/>
  <c r="H47" i="88"/>
  <c r="H48" i="88"/>
  <c r="H49" i="88"/>
  <c r="H50" i="88"/>
  <c r="H51" i="88"/>
  <c r="H52" i="88"/>
  <c r="H53" i="88"/>
  <c r="H54" i="88"/>
  <c r="H55" i="88"/>
  <c r="H56" i="88"/>
  <c r="H57" i="88"/>
  <c r="H58" i="88"/>
  <c r="H59" i="88"/>
  <c r="H60" i="88"/>
  <c r="H61" i="88"/>
  <c r="H62" i="88"/>
  <c r="H63" i="88"/>
  <c r="H64" i="88"/>
  <c r="H65" i="88"/>
  <c r="H66" i="88"/>
  <c r="H67" i="88"/>
  <c r="H68" i="88"/>
  <c r="H69" i="88"/>
  <c r="H70" i="88"/>
  <c r="H71" i="88"/>
  <c r="H72" i="88"/>
  <c r="H73" i="88"/>
  <c r="H74" i="88"/>
  <c r="H76" i="88"/>
  <c r="H77" i="88"/>
  <c r="H80" i="88"/>
  <c r="H81" i="88"/>
  <c r="H82" i="88"/>
  <c r="H83" i="88"/>
  <c r="H84" i="88"/>
  <c r="H85" i="88"/>
  <c r="H86" i="88"/>
  <c r="H87" i="88"/>
  <c r="H88" i="88"/>
  <c r="H89" i="88"/>
  <c r="H90" i="88"/>
  <c r="H91" i="88"/>
  <c r="H92" i="88"/>
  <c r="H93" i="88"/>
  <c r="H94" i="88"/>
  <c r="H95" i="88"/>
  <c r="H96" i="88"/>
  <c r="H97" i="88"/>
  <c r="H98" i="88"/>
  <c r="H99" i="88"/>
  <c r="H100" i="88"/>
  <c r="H101" i="88"/>
  <c r="H102" i="88"/>
  <c r="H103" i="88"/>
  <c r="H104" i="88"/>
  <c r="H105" i="88"/>
  <c r="H106" i="88"/>
  <c r="H107" i="88"/>
  <c r="H108" i="88"/>
  <c r="H109" i="88"/>
  <c r="H110" i="88"/>
  <c r="H111" i="88"/>
  <c r="H112" i="88"/>
  <c r="H113" i="88"/>
  <c r="H114" i="88"/>
  <c r="H115" i="88"/>
  <c r="H116" i="88"/>
  <c r="H117" i="88"/>
  <c r="H118" i="88"/>
  <c r="H119" i="88"/>
  <c r="H120" i="88"/>
  <c r="H121" i="88"/>
  <c r="H122" i="88"/>
  <c r="H123" i="88"/>
  <c r="H126" i="88"/>
  <c r="H127" i="88"/>
  <c r="C130" i="88"/>
  <c r="M130" i="88"/>
  <c r="U130" i="88"/>
  <c r="D131" i="88"/>
  <c r="H131" i="88"/>
  <c r="C131" i="88"/>
  <c r="M131" i="88"/>
  <c r="U131" i="88"/>
  <c r="H133" i="88"/>
  <c r="C133" i="88"/>
  <c r="M133" i="88"/>
  <c r="U133" i="88"/>
  <c r="H134" i="88"/>
  <c r="C134" i="88"/>
  <c r="M134" i="88"/>
  <c r="U134" i="88"/>
  <c r="H135" i="88"/>
  <c r="C135" i="88"/>
  <c r="M135" i="88"/>
  <c r="U135" i="88"/>
  <c r="H136" i="88"/>
  <c r="C136" i="88"/>
  <c r="M136" i="88"/>
  <c r="U136" i="88"/>
  <c r="H137" i="88"/>
  <c r="C137" i="88"/>
  <c r="M137" i="88"/>
  <c r="U137" i="88"/>
  <c r="H138" i="88"/>
  <c r="C138" i="88"/>
  <c r="M138" i="88"/>
  <c r="U138" i="88"/>
  <c r="F10" i="88"/>
  <c r="F11" i="88"/>
  <c r="F12" i="88"/>
  <c r="F13" i="88"/>
  <c r="F14" i="88"/>
  <c r="F15" i="88"/>
  <c r="F16" i="88"/>
  <c r="F17" i="88"/>
  <c r="F18" i="88"/>
  <c r="F21" i="88"/>
  <c r="F22" i="88"/>
  <c r="F25" i="88"/>
  <c r="F26" i="88"/>
  <c r="F27" i="88"/>
  <c r="F28" i="88"/>
  <c r="F29" i="88"/>
  <c r="F30" i="88"/>
  <c r="F31" i="88"/>
  <c r="F32" i="88"/>
  <c r="F33" i="88"/>
  <c r="F34" i="88"/>
  <c r="F35" i="88"/>
  <c r="F36" i="88"/>
  <c r="F37" i="88"/>
  <c r="F38" i="88"/>
  <c r="F39" i="88"/>
  <c r="F40" i="88"/>
  <c r="F41" i="88"/>
  <c r="F42" i="88"/>
  <c r="F43" i="88"/>
  <c r="F44" i="88"/>
  <c r="F45" i="88"/>
  <c r="F46" i="88"/>
  <c r="F47" i="88"/>
  <c r="F48" i="88"/>
  <c r="F49" i="88"/>
  <c r="F50" i="88"/>
  <c r="F51" i="88"/>
  <c r="F52" i="88"/>
  <c r="F53" i="88"/>
  <c r="F54" i="88"/>
  <c r="F55" i="88"/>
  <c r="F56" i="88"/>
  <c r="F57" i="88"/>
  <c r="F58" i="88"/>
  <c r="F59" i="88"/>
  <c r="F60" i="88"/>
  <c r="F61" i="88"/>
  <c r="F62" i="88"/>
  <c r="F63" i="88"/>
  <c r="F64" i="88"/>
  <c r="F65" i="88"/>
  <c r="F66" i="88"/>
  <c r="F67" i="88"/>
  <c r="F68" i="88"/>
  <c r="F69" i="88"/>
  <c r="F70" i="88"/>
  <c r="F71" i="88"/>
  <c r="F72" i="88"/>
  <c r="F73" i="88"/>
  <c r="F74" i="88"/>
  <c r="F76" i="88"/>
  <c r="F77" i="88"/>
  <c r="F80" i="88"/>
  <c r="F81" i="88"/>
  <c r="F82" i="88"/>
  <c r="F83" i="88"/>
  <c r="F84" i="88"/>
  <c r="F85" i="88"/>
  <c r="F86" i="88"/>
  <c r="F87" i="88"/>
  <c r="F88" i="88"/>
  <c r="F89" i="88"/>
  <c r="F90" i="88"/>
  <c r="F91" i="88"/>
  <c r="F92" i="88"/>
  <c r="F93" i="88"/>
  <c r="F94" i="88"/>
  <c r="F95" i="88"/>
  <c r="F96" i="88"/>
  <c r="F97" i="88"/>
  <c r="F98" i="88"/>
  <c r="F99" i="88"/>
  <c r="F100" i="88"/>
  <c r="F101" i="88"/>
  <c r="F102" i="88"/>
  <c r="F103" i="88"/>
  <c r="F104" i="88"/>
  <c r="F105" i="88"/>
  <c r="F106" i="88"/>
  <c r="F107" i="88"/>
  <c r="F108" i="88"/>
  <c r="F109" i="88"/>
  <c r="F110" i="88"/>
  <c r="F111" i="88"/>
  <c r="F112" i="88"/>
  <c r="F113" i="88"/>
  <c r="F114" i="88"/>
  <c r="F115" i="88"/>
  <c r="F116" i="88"/>
  <c r="F117" i="88"/>
  <c r="F118" i="88"/>
  <c r="F119" i="88"/>
  <c r="F120" i="88"/>
  <c r="F121" i="88"/>
  <c r="F122" i="88"/>
  <c r="F123" i="88"/>
  <c r="F126" i="88"/>
  <c r="F127" i="88"/>
  <c r="F130" i="88"/>
  <c r="F131" i="88"/>
  <c r="F133" i="88"/>
  <c r="F134" i="88"/>
  <c r="F135" i="88"/>
  <c r="F136" i="88"/>
  <c r="F137" i="88"/>
  <c r="F138" i="88"/>
  <c r="U146" i="88"/>
  <c r="U147" i="88"/>
  <c r="U148" i="88"/>
  <c r="U149" i="88"/>
  <c r="U150" i="88"/>
  <c r="U151" i="88"/>
  <c r="U152" i="88"/>
  <c r="U153" i="88"/>
  <c r="U154" i="88"/>
  <c r="U155" i="88"/>
  <c r="U156" i="88"/>
  <c r="U157" i="88"/>
  <c r="U176" i="88"/>
  <c r="U190" i="88"/>
  <c r="U177" i="88"/>
  <c r="U191" i="88"/>
  <c r="U178" i="88"/>
  <c r="U192" i="88"/>
  <c r="U193" i="88"/>
  <c r="F12" i="97"/>
  <c r="V152" i="88"/>
  <c r="V8" i="88"/>
  <c r="P25" i="88"/>
  <c r="V25" i="88"/>
  <c r="V9" i="88"/>
  <c r="P26" i="88"/>
  <c r="V26" i="88"/>
  <c r="V10" i="88"/>
  <c r="P27" i="88"/>
  <c r="V27" i="88"/>
  <c r="V12" i="88"/>
  <c r="P28" i="88"/>
  <c r="V28" i="88"/>
  <c r="V13" i="88"/>
  <c r="P29" i="88"/>
  <c r="V29" i="88"/>
  <c r="P30" i="88"/>
  <c r="V30" i="88"/>
  <c r="P31" i="88"/>
  <c r="V31" i="88"/>
  <c r="P32" i="88"/>
  <c r="V32" i="88"/>
  <c r="P33" i="88"/>
  <c r="V33" i="88"/>
  <c r="P34" i="88"/>
  <c r="V34" i="88"/>
  <c r="P35" i="88"/>
  <c r="V35" i="88"/>
  <c r="P36" i="88"/>
  <c r="V36" i="88"/>
  <c r="P37" i="88"/>
  <c r="V37" i="88"/>
  <c r="P38" i="88"/>
  <c r="V38" i="88"/>
  <c r="P39" i="88"/>
  <c r="V39" i="88"/>
  <c r="P40" i="88"/>
  <c r="V40" i="88"/>
  <c r="P41" i="88"/>
  <c r="V41" i="88"/>
  <c r="P42" i="88"/>
  <c r="V42" i="88"/>
  <c r="P43" i="88"/>
  <c r="V43" i="88"/>
  <c r="P44" i="88"/>
  <c r="V44" i="88"/>
  <c r="V45" i="88"/>
  <c r="V46" i="88"/>
  <c r="V47" i="88"/>
  <c r="V48" i="88"/>
  <c r="V49" i="88"/>
  <c r="P50" i="88"/>
  <c r="V50" i="88"/>
  <c r="P51" i="88"/>
  <c r="V51" i="88"/>
  <c r="P52" i="88"/>
  <c r="V52" i="88"/>
  <c r="P53" i="88"/>
  <c r="V53" i="88"/>
  <c r="P54" i="88"/>
  <c r="V54" i="88"/>
  <c r="P55" i="88"/>
  <c r="V55" i="88"/>
  <c r="P56" i="88"/>
  <c r="V56" i="88"/>
  <c r="P57" i="88"/>
  <c r="V57" i="88"/>
  <c r="P58" i="88"/>
  <c r="V58" i="88"/>
  <c r="P59" i="88"/>
  <c r="V59" i="88"/>
  <c r="P60" i="88"/>
  <c r="V60" i="88"/>
  <c r="P61" i="88"/>
  <c r="V61" i="88"/>
  <c r="P62" i="88"/>
  <c r="V62" i="88"/>
  <c r="P63" i="88"/>
  <c r="V63" i="88"/>
  <c r="P64" i="88"/>
  <c r="V64" i="88"/>
  <c r="V65" i="88"/>
  <c r="V66" i="88"/>
  <c r="V67" i="88"/>
  <c r="V68" i="88"/>
  <c r="V69" i="88"/>
  <c r="V70" i="88"/>
  <c r="V71" i="88"/>
  <c r="V72" i="88"/>
  <c r="V73" i="88"/>
  <c r="V74" i="88"/>
  <c r="V126" i="88"/>
  <c r="V127" i="88"/>
  <c r="V155" i="88"/>
  <c r="V176" i="88"/>
  <c r="V190" i="88"/>
  <c r="V153" i="88"/>
  <c r="V156" i="88"/>
  <c r="V177" i="88"/>
  <c r="V191" i="88"/>
  <c r="P80" i="88"/>
  <c r="V80" i="88"/>
  <c r="P81" i="88"/>
  <c r="V81" i="88"/>
  <c r="P82" i="88"/>
  <c r="V82" i="88"/>
  <c r="P83" i="88"/>
  <c r="V83" i="88"/>
  <c r="V11" i="88"/>
  <c r="V14" i="88"/>
  <c r="V15" i="88"/>
  <c r="V16" i="88"/>
  <c r="V17" i="88"/>
  <c r="V18" i="88"/>
  <c r="V21" i="88"/>
  <c r="V22" i="88"/>
  <c r="V76" i="88"/>
  <c r="V77" i="88"/>
  <c r="P84" i="88"/>
  <c r="V84" i="88"/>
  <c r="P85" i="88"/>
  <c r="V85" i="88"/>
  <c r="P86" i="88"/>
  <c r="V86" i="88"/>
  <c r="P87" i="88"/>
  <c r="V87" i="88"/>
  <c r="P88" i="88"/>
  <c r="V88" i="88"/>
  <c r="P89" i="88"/>
  <c r="V89" i="88"/>
  <c r="P90" i="88"/>
  <c r="V90" i="88"/>
  <c r="P91" i="88"/>
  <c r="V91" i="88"/>
  <c r="P92" i="88"/>
  <c r="V92" i="88"/>
  <c r="P93" i="88"/>
  <c r="V93" i="88"/>
  <c r="P94" i="88"/>
  <c r="V94" i="88"/>
  <c r="P95" i="88"/>
  <c r="V95" i="88"/>
  <c r="P96" i="88"/>
  <c r="V96" i="88"/>
  <c r="P97" i="88"/>
  <c r="V97" i="88"/>
  <c r="P98" i="88"/>
  <c r="V98" i="88"/>
  <c r="P99" i="88"/>
  <c r="V99" i="88"/>
  <c r="P100" i="88"/>
  <c r="V100" i="88"/>
  <c r="P101" i="88"/>
  <c r="V101" i="88"/>
  <c r="P102" i="88"/>
  <c r="V102" i="88"/>
  <c r="P103" i="88"/>
  <c r="V103" i="88"/>
  <c r="P104" i="88"/>
  <c r="V104" i="88"/>
  <c r="P105" i="88"/>
  <c r="V105" i="88"/>
  <c r="P106" i="88"/>
  <c r="V106" i="88"/>
  <c r="P107" i="88"/>
  <c r="V107" i="88"/>
  <c r="P108" i="88"/>
  <c r="V108" i="88"/>
  <c r="P109" i="88"/>
  <c r="V109" i="88"/>
  <c r="P110" i="88"/>
  <c r="V110" i="88"/>
  <c r="P111" i="88"/>
  <c r="V111" i="88"/>
  <c r="P112" i="88"/>
  <c r="V112" i="88"/>
  <c r="P113" i="88"/>
  <c r="V113" i="88"/>
  <c r="P114" i="88"/>
  <c r="V114" i="88"/>
  <c r="P115" i="88"/>
  <c r="V115" i="88"/>
  <c r="P116" i="88"/>
  <c r="V116" i="88"/>
  <c r="P117" i="88"/>
  <c r="V117" i="88"/>
  <c r="P118" i="88"/>
  <c r="V118" i="88"/>
  <c r="P119" i="88"/>
  <c r="V119" i="88"/>
  <c r="P120" i="88"/>
  <c r="V120" i="88"/>
  <c r="P121" i="88"/>
  <c r="V121" i="88"/>
  <c r="P122" i="88"/>
  <c r="V122" i="88"/>
  <c r="P123" i="88"/>
  <c r="V123" i="88"/>
  <c r="V130" i="88"/>
  <c r="V131" i="88"/>
  <c r="V133" i="88"/>
  <c r="V134" i="88"/>
  <c r="V135" i="88"/>
  <c r="V136" i="88"/>
  <c r="V137" i="88"/>
  <c r="V138" i="88"/>
  <c r="V154" i="88"/>
  <c r="V157" i="88"/>
  <c r="V178" i="88"/>
  <c r="V192" i="88"/>
  <c r="V193" i="88"/>
  <c r="G12" i="97"/>
  <c r="W152" i="88"/>
  <c r="W8" i="88"/>
  <c r="Q25" i="88"/>
  <c r="W25" i="88"/>
  <c r="W9" i="88"/>
  <c r="Q26" i="88"/>
  <c r="W26" i="88"/>
  <c r="W10" i="88"/>
  <c r="Q27" i="88"/>
  <c r="W27" i="88"/>
  <c r="W12" i="88"/>
  <c r="Q28" i="88"/>
  <c r="W28" i="88"/>
  <c r="W13" i="88"/>
  <c r="Q29" i="88"/>
  <c r="W29" i="88"/>
  <c r="Q30" i="88"/>
  <c r="W30" i="88"/>
  <c r="Q31" i="88"/>
  <c r="W31" i="88"/>
  <c r="Q32" i="88"/>
  <c r="W32" i="88"/>
  <c r="Q33" i="88"/>
  <c r="W33" i="88"/>
  <c r="Q34" i="88"/>
  <c r="W34" i="88"/>
  <c r="Q35" i="88"/>
  <c r="W35" i="88"/>
  <c r="Q36" i="88"/>
  <c r="W36" i="88"/>
  <c r="Q37" i="88"/>
  <c r="W37" i="88"/>
  <c r="Q38" i="88"/>
  <c r="W38" i="88"/>
  <c r="Q39" i="88"/>
  <c r="W39" i="88"/>
  <c r="Q40" i="88"/>
  <c r="W40" i="88"/>
  <c r="Q41" i="88"/>
  <c r="W41" i="88"/>
  <c r="Q42" i="88"/>
  <c r="W42" i="88"/>
  <c r="Q43" i="88"/>
  <c r="W43" i="88"/>
  <c r="Q44" i="88"/>
  <c r="W44" i="88"/>
  <c r="W45" i="88"/>
  <c r="W46" i="88"/>
  <c r="W47" i="88"/>
  <c r="W48" i="88"/>
  <c r="W49" i="88"/>
  <c r="Q50" i="88"/>
  <c r="W50" i="88"/>
  <c r="Q51" i="88"/>
  <c r="W51" i="88"/>
  <c r="Q52" i="88"/>
  <c r="W52" i="88"/>
  <c r="Q53" i="88"/>
  <c r="W53" i="88"/>
  <c r="Q54" i="88"/>
  <c r="W54" i="88"/>
  <c r="Q55" i="88"/>
  <c r="W55" i="88"/>
  <c r="Q56" i="88"/>
  <c r="W56" i="88"/>
  <c r="Q57" i="88"/>
  <c r="W57" i="88"/>
  <c r="Q58" i="88"/>
  <c r="W58" i="88"/>
  <c r="Q59" i="88"/>
  <c r="W59" i="88"/>
  <c r="Q60" i="88"/>
  <c r="W60" i="88"/>
  <c r="Q61" i="88"/>
  <c r="W61" i="88"/>
  <c r="Q62" i="88"/>
  <c r="W62" i="88"/>
  <c r="Q63" i="88"/>
  <c r="W63" i="88"/>
  <c r="Q64" i="88"/>
  <c r="W64" i="88"/>
  <c r="W65" i="88"/>
  <c r="W66" i="88"/>
  <c r="W67" i="88"/>
  <c r="W68" i="88"/>
  <c r="W69" i="88"/>
  <c r="W70" i="88"/>
  <c r="W71" i="88"/>
  <c r="W72" i="88"/>
  <c r="W73" i="88"/>
  <c r="W74" i="88"/>
  <c r="W126" i="88"/>
  <c r="W127" i="88"/>
  <c r="W155" i="88"/>
  <c r="W176" i="88"/>
  <c r="W190" i="88"/>
  <c r="W153" i="88"/>
  <c r="W156" i="88"/>
  <c r="W177" i="88"/>
  <c r="W191" i="88"/>
  <c r="Q80" i="88"/>
  <c r="W80" i="88"/>
  <c r="Q81" i="88"/>
  <c r="W81" i="88"/>
  <c r="Q82" i="88"/>
  <c r="W82" i="88"/>
  <c r="Q83" i="88"/>
  <c r="W83" i="88"/>
  <c r="W11" i="88"/>
  <c r="W14" i="88"/>
  <c r="W15" i="88"/>
  <c r="W16" i="88"/>
  <c r="W17" i="88"/>
  <c r="W18" i="88"/>
  <c r="W21" i="88"/>
  <c r="W22" i="88"/>
  <c r="W76" i="88"/>
  <c r="W77" i="88"/>
  <c r="Q84" i="88"/>
  <c r="W84" i="88"/>
  <c r="Q85" i="88"/>
  <c r="W85" i="88"/>
  <c r="Q86" i="88"/>
  <c r="W86" i="88"/>
  <c r="Q87" i="88"/>
  <c r="W87" i="88"/>
  <c r="Q88" i="88"/>
  <c r="W88" i="88"/>
  <c r="Q89" i="88"/>
  <c r="W89" i="88"/>
  <c r="Q90" i="88"/>
  <c r="W90" i="88"/>
  <c r="Q91" i="88"/>
  <c r="W91" i="88"/>
  <c r="Q92" i="88"/>
  <c r="W92" i="88"/>
  <c r="Q93" i="88"/>
  <c r="W93" i="88"/>
  <c r="Q94" i="88"/>
  <c r="W94" i="88"/>
  <c r="Q95" i="88"/>
  <c r="W95" i="88"/>
  <c r="Q96" i="88"/>
  <c r="W96" i="88"/>
  <c r="Q97" i="88"/>
  <c r="W97" i="88"/>
  <c r="Q98" i="88"/>
  <c r="W98" i="88"/>
  <c r="Q99" i="88"/>
  <c r="W99" i="88"/>
  <c r="Q100" i="88"/>
  <c r="W100" i="88"/>
  <c r="Q101" i="88"/>
  <c r="W101" i="88"/>
  <c r="Q102" i="88"/>
  <c r="W102" i="88"/>
  <c r="Q103" i="88"/>
  <c r="W103" i="88"/>
  <c r="Q104" i="88"/>
  <c r="W104" i="88"/>
  <c r="Q105" i="88"/>
  <c r="W105" i="88"/>
  <c r="Q106" i="88"/>
  <c r="W106" i="88"/>
  <c r="Q107" i="88"/>
  <c r="W107" i="88"/>
  <c r="Q108" i="88"/>
  <c r="W108" i="88"/>
  <c r="Q109" i="88"/>
  <c r="W109" i="88"/>
  <c r="Q110" i="88"/>
  <c r="W110" i="88"/>
  <c r="Q111" i="88"/>
  <c r="W111" i="88"/>
  <c r="Q112" i="88"/>
  <c r="W112" i="88"/>
  <c r="Q113" i="88"/>
  <c r="W113" i="88"/>
  <c r="Q114" i="88"/>
  <c r="W114" i="88"/>
  <c r="Q115" i="88"/>
  <c r="W115" i="88"/>
  <c r="Q116" i="88"/>
  <c r="W116" i="88"/>
  <c r="Q117" i="88"/>
  <c r="W117" i="88"/>
  <c r="Q118" i="88"/>
  <c r="W118" i="88"/>
  <c r="Q119" i="88"/>
  <c r="W119" i="88"/>
  <c r="Q120" i="88"/>
  <c r="W120" i="88"/>
  <c r="Q121" i="88"/>
  <c r="W121" i="88"/>
  <c r="Q122" i="88"/>
  <c r="W122" i="88"/>
  <c r="Q123" i="88"/>
  <c r="W123" i="88"/>
  <c r="W130" i="88"/>
  <c r="W131" i="88"/>
  <c r="W133" i="88"/>
  <c r="W134" i="88"/>
  <c r="W135" i="88"/>
  <c r="W136" i="88"/>
  <c r="W137" i="88"/>
  <c r="W138" i="88"/>
  <c r="W154" i="88"/>
  <c r="W157" i="88"/>
  <c r="W178" i="88"/>
  <c r="W192" i="88"/>
  <c r="W193" i="88"/>
  <c r="H12" i="97"/>
  <c r="X152" i="88"/>
  <c r="X8" i="88"/>
  <c r="R25" i="88"/>
  <c r="X25" i="88"/>
  <c r="X9" i="88"/>
  <c r="R26" i="88"/>
  <c r="X26" i="88"/>
  <c r="X10" i="88"/>
  <c r="R27" i="88"/>
  <c r="X27" i="88"/>
  <c r="X12" i="88"/>
  <c r="R28" i="88"/>
  <c r="X28" i="88"/>
  <c r="X13" i="88"/>
  <c r="R29" i="88"/>
  <c r="X29" i="88"/>
  <c r="R30" i="88"/>
  <c r="X30" i="88"/>
  <c r="R31" i="88"/>
  <c r="X31" i="88"/>
  <c r="R32" i="88"/>
  <c r="X32" i="88"/>
  <c r="R33" i="88"/>
  <c r="X33" i="88"/>
  <c r="R34" i="88"/>
  <c r="X34" i="88"/>
  <c r="R35" i="88"/>
  <c r="X35" i="88"/>
  <c r="R36" i="88"/>
  <c r="X36" i="88"/>
  <c r="R37" i="88"/>
  <c r="X37" i="88"/>
  <c r="R38" i="88"/>
  <c r="X38" i="88"/>
  <c r="R39" i="88"/>
  <c r="X39" i="88"/>
  <c r="R40" i="88"/>
  <c r="X40" i="88"/>
  <c r="R41" i="88"/>
  <c r="X41" i="88"/>
  <c r="R42" i="88"/>
  <c r="X42" i="88"/>
  <c r="R43" i="88"/>
  <c r="X43" i="88"/>
  <c r="R44" i="88"/>
  <c r="X44" i="88"/>
  <c r="X45" i="88"/>
  <c r="X46" i="88"/>
  <c r="X47" i="88"/>
  <c r="X48" i="88"/>
  <c r="X49" i="88"/>
  <c r="R50" i="88"/>
  <c r="X50" i="88"/>
  <c r="R51" i="88"/>
  <c r="X51" i="88"/>
  <c r="R52" i="88"/>
  <c r="X52" i="88"/>
  <c r="R53" i="88"/>
  <c r="X53" i="88"/>
  <c r="R54" i="88"/>
  <c r="X54" i="88"/>
  <c r="R55" i="88"/>
  <c r="X55" i="88"/>
  <c r="R56" i="88"/>
  <c r="X56" i="88"/>
  <c r="R57" i="88"/>
  <c r="X57" i="88"/>
  <c r="R58" i="88"/>
  <c r="X58" i="88"/>
  <c r="R59" i="88"/>
  <c r="X59" i="88"/>
  <c r="R60" i="88"/>
  <c r="X60" i="88"/>
  <c r="R61" i="88"/>
  <c r="X61" i="88"/>
  <c r="R62" i="88"/>
  <c r="X62" i="88"/>
  <c r="R63" i="88"/>
  <c r="X63" i="88"/>
  <c r="R64" i="88"/>
  <c r="X64" i="88"/>
  <c r="X65" i="88"/>
  <c r="X66" i="88"/>
  <c r="X67" i="88"/>
  <c r="X68" i="88"/>
  <c r="X69" i="88"/>
  <c r="X70" i="88"/>
  <c r="X71" i="88"/>
  <c r="X72" i="88"/>
  <c r="X73" i="88"/>
  <c r="X74" i="88"/>
  <c r="X126" i="88"/>
  <c r="X127" i="88"/>
  <c r="X155" i="88"/>
  <c r="X176" i="88"/>
  <c r="X190" i="88"/>
  <c r="X153" i="88"/>
  <c r="X156" i="88"/>
  <c r="X177" i="88"/>
  <c r="X191" i="88"/>
  <c r="R80" i="88"/>
  <c r="X80" i="88"/>
  <c r="R81" i="88"/>
  <c r="X81" i="88"/>
  <c r="R82" i="88"/>
  <c r="X82" i="88"/>
  <c r="R83" i="88"/>
  <c r="X83" i="88"/>
  <c r="X11" i="88"/>
  <c r="X14" i="88"/>
  <c r="X15" i="88"/>
  <c r="X16" i="88"/>
  <c r="X17" i="88"/>
  <c r="X18" i="88"/>
  <c r="X21" i="88"/>
  <c r="X22" i="88"/>
  <c r="X76" i="88"/>
  <c r="X77" i="88"/>
  <c r="R84" i="88"/>
  <c r="X84" i="88"/>
  <c r="R85" i="88"/>
  <c r="X85" i="88"/>
  <c r="R86" i="88"/>
  <c r="X86" i="88"/>
  <c r="R87" i="88"/>
  <c r="X87" i="88"/>
  <c r="R88" i="88"/>
  <c r="X88" i="88"/>
  <c r="R89" i="88"/>
  <c r="X89" i="88"/>
  <c r="R90" i="88"/>
  <c r="X90" i="88"/>
  <c r="R91" i="88"/>
  <c r="X91" i="88"/>
  <c r="R92" i="88"/>
  <c r="X92" i="88"/>
  <c r="R93" i="88"/>
  <c r="X93" i="88"/>
  <c r="R94" i="88"/>
  <c r="X94" i="88"/>
  <c r="R95" i="88"/>
  <c r="X95" i="88"/>
  <c r="R96" i="88"/>
  <c r="X96" i="88"/>
  <c r="R97" i="88"/>
  <c r="X97" i="88"/>
  <c r="R98" i="88"/>
  <c r="X98" i="88"/>
  <c r="R99" i="88"/>
  <c r="X99" i="88"/>
  <c r="R100" i="88"/>
  <c r="X100" i="88"/>
  <c r="R101" i="88"/>
  <c r="X101" i="88"/>
  <c r="R102" i="88"/>
  <c r="X102" i="88"/>
  <c r="R103" i="88"/>
  <c r="X103" i="88"/>
  <c r="R104" i="88"/>
  <c r="X104" i="88"/>
  <c r="R105" i="88"/>
  <c r="X105" i="88"/>
  <c r="R106" i="88"/>
  <c r="X106" i="88"/>
  <c r="R107" i="88"/>
  <c r="X107" i="88"/>
  <c r="R108" i="88"/>
  <c r="X108" i="88"/>
  <c r="R109" i="88"/>
  <c r="X109" i="88"/>
  <c r="R110" i="88"/>
  <c r="X110" i="88"/>
  <c r="R111" i="88"/>
  <c r="X111" i="88"/>
  <c r="R112" i="88"/>
  <c r="X112" i="88"/>
  <c r="R113" i="88"/>
  <c r="X113" i="88"/>
  <c r="R114" i="88"/>
  <c r="X114" i="88"/>
  <c r="R115" i="88"/>
  <c r="X115" i="88"/>
  <c r="R116" i="88"/>
  <c r="X116" i="88"/>
  <c r="R117" i="88"/>
  <c r="X117" i="88"/>
  <c r="R118" i="88"/>
  <c r="X118" i="88"/>
  <c r="R119" i="88"/>
  <c r="X119" i="88"/>
  <c r="R120" i="88"/>
  <c r="X120" i="88"/>
  <c r="R121" i="88"/>
  <c r="X121" i="88"/>
  <c r="R122" i="88"/>
  <c r="X122" i="88"/>
  <c r="R123" i="88"/>
  <c r="X123" i="88"/>
  <c r="X130" i="88"/>
  <c r="X131" i="88"/>
  <c r="X133" i="88"/>
  <c r="X134" i="88"/>
  <c r="X135" i="88"/>
  <c r="X136" i="88"/>
  <c r="X137" i="88"/>
  <c r="X138" i="88"/>
  <c r="X154" i="88"/>
  <c r="X157" i="88"/>
  <c r="X178" i="88"/>
  <c r="X192" i="88"/>
  <c r="X193" i="88"/>
  <c r="I12" i="97"/>
  <c r="Y152" i="88"/>
  <c r="Y8" i="88"/>
  <c r="S25" i="88"/>
  <c r="Y25" i="88"/>
  <c r="Y9" i="88"/>
  <c r="S26" i="88"/>
  <c r="Y26" i="88"/>
  <c r="Y10" i="88"/>
  <c r="S27" i="88"/>
  <c r="Y27" i="88"/>
  <c r="Y12" i="88"/>
  <c r="S28" i="88"/>
  <c r="Y28" i="88"/>
  <c r="Y13" i="88"/>
  <c r="S29" i="88"/>
  <c r="Y29" i="88"/>
  <c r="S30" i="88"/>
  <c r="Y30" i="88"/>
  <c r="S31" i="88"/>
  <c r="Y31" i="88"/>
  <c r="S32" i="88"/>
  <c r="Y32" i="88"/>
  <c r="S33" i="88"/>
  <c r="Y33" i="88"/>
  <c r="S34" i="88"/>
  <c r="Y34" i="88"/>
  <c r="S35" i="88"/>
  <c r="Y35" i="88"/>
  <c r="S36" i="88"/>
  <c r="Y36" i="88"/>
  <c r="S37" i="88"/>
  <c r="Y37" i="88"/>
  <c r="S38" i="88"/>
  <c r="Y38" i="88"/>
  <c r="S39" i="88"/>
  <c r="Y39" i="88"/>
  <c r="S40" i="88"/>
  <c r="Y40" i="88"/>
  <c r="S41" i="88"/>
  <c r="Y41" i="88"/>
  <c r="S42" i="88"/>
  <c r="Y42" i="88"/>
  <c r="S43" i="88"/>
  <c r="Y43" i="88"/>
  <c r="S44" i="88"/>
  <c r="Y44" i="88"/>
  <c r="Y45" i="88"/>
  <c r="Y46" i="88"/>
  <c r="Y47" i="88"/>
  <c r="Y48" i="88"/>
  <c r="Y49" i="88"/>
  <c r="S50" i="88"/>
  <c r="Y50" i="88"/>
  <c r="S51" i="88"/>
  <c r="Y51" i="88"/>
  <c r="S52" i="88"/>
  <c r="Y52" i="88"/>
  <c r="S53" i="88"/>
  <c r="Y53" i="88"/>
  <c r="S54" i="88"/>
  <c r="Y54" i="88"/>
  <c r="S55" i="88"/>
  <c r="Y55" i="88"/>
  <c r="S56" i="88"/>
  <c r="Y56" i="88"/>
  <c r="S57" i="88"/>
  <c r="Y57" i="88"/>
  <c r="S58" i="88"/>
  <c r="Y58" i="88"/>
  <c r="S59" i="88"/>
  <c r="Y59" i="88"/>
  <c r="S60" i="88"/>
  <c r="Y60" i="88"/>
  <c r="S61" i="88"/>
  <c r="Y61" i="88"/>
  <c r="S62" i="88"/>
  <c r="Y62" i="88"/>
  <c r="S63" i="88"/>
  <c r="Y63" i="88"/>
  <c r="S64" i="88"/>
  <c r="Y64" i="88"/>
  <c r="Y65" i="88"/>
  <c r="Y66" i="88"/>
  <c r="Y67" i="88"/>
  <c r="Y68" i="88"/>
  <c r="Y69" i="88"/>
  <c r="Y70" i="88"/>
  <c r="Y71" i="88"/>
  <c r="Y72" i="88"/>
  <c r="Y73" i="88"/>
  <c r="Y74" i="88"/>
  <c r="Y126" i="88"/>
  <c r="Y127" i="88"/>
  <c r="Y155" i="88"/>
  <c r="Y176" i="88"/>
  <c r="Y190" i="88"/>
  <c r="Y153" i="88"/>
  <c r="Y156" i="88"/>
  <c r="Y177" i="88"/>
  <c r="Y191" i="88"/>
  <c r="S80" i="88"/>
  <c r="Y80" i="88"/>
  <c r="S81" i="88"/>
  <c r="Y81" i="88"/>
  <c r="S82" i="88"/>
  <c r="Y82" i="88"/>
  <c r="S83" i="88"/>
  <c r="Y83" i="88"/>
  <c r="Y11" i="88"/>
  <c r="Y14" i="88"/>
  <c r="Y15" i="88"/>
  <c r="Y16" i="88"/>
  <c r="Y17" i="88"/>
  <c r="Y18" i="88"/>
  <c r="Y21" i="88"/>
  <c r="Y22" i="88"/>
  <c r="Y76" i="88"/>
  <c r="Y77" i="88"/>
  <c r="S84" i="88"/>
  <c r="Y84" i="88"/>
  <c r="S85" i="88"/>
  <c r="Y85" i="88"/>
  <c r="S86" i="88"/>
  <c r="Y86" i="88"/>
  <c r="S87" i="88"/>
  <c r="Y87" i="88"/>
  <c r="S88" i="88"/>
  <c r="Y88" i="88"/>
  <c r="S89" i="88"/>
  <c r="Y89" i="88"/>
  <c r="S90" i="88"/>
  <c r="Y90" i="88"/>
  <c r="S91" i="88"/>
  <c r="Y91" i="88"/>
  <c r="S92" i="88"/>
  <c r="Y92" i="88"/>
  <c r="S93" i="88"/>
  <c r="Y93" i="88"/>
  <c r="S94" i="88"/>
  <c r="Y94" i="88"/>
  <c r="S95" i="88"/>
  <c r="Y95" i="88"/>
  <c r="S96" i="88"/>
  <c r="Y96" i="88"/>
  <c r="S97" i="88"/>
  <c r="Y97" i="88"/>
  <c r="S98" i="88"/>
  <c r="Y98" i="88"/>
  <c r="S99" i="88"/>
  <c r="Y99" i="88"/>
  <c r="S100" i="88"/>
  <c r="Y100" i="88"/>
  <c r="S101" i="88"/>
  <c r="Y101" i="88"/>
  <c r="S102" i="88"/>
  <c r="Y102" i="88"/>
  <c r="S103" i="88"/>
  <c r="Y103" i="88"/>
  <c r="S104" i="88"/>
  <c r="Y104" i="88"/>
  <c r="S105" i="88"/>
  <c r="Y105" i="88"/>
  <c r="S106" i="88"/>
  <c r="Y106" i="88"/>
  <c r="S107" i="88"/>
  <c r="Y107" i="88"/>
  <c r="S108" i="88"/>
  <c r="Y108" i="88"/>
  <c r="S109" i="88"/>
  <c r="Y109" i="88"/>
  <c r="S110" i="88"/>
  <c r="Y110" i="88"/>
  <c r="S111" i="88"/>
  <c r="Y111" i="88"/>
  <c r="S112" i="88"/>
  <c r="Y112" i="88"/>
  <c r="S113" i="88"/>
  <c r="Y113" i="88"/>
  <c r="S114" i="88"/>
  <c r="Y114" i="88"/>
  <c r="S115" i="88"/>
  <c r="Y115" i="88"/>
  <c r="S116" i="88"/>
  <c r="Y116" i="88"/>
  <c r="S117" i="88"/>
  <c r="Y117" i="88"/>
  <c r="S118" i="88"/>
  <c r="Y118" i="88"/>
  <c r="S119" i="88"/>
  <c r="Y119" i="88"/>
  <c r="S120" i="88"/>
  <c r="Y120" i="88"/>
  <c r="S121" i="88"/>
  <c r="Y121" i="88"/>
  <c r="S122" i="88"/>
  <c r="Y122" i="88"/>
  <c r="S123" i="88"/>
  <c r="Y123" i="88"/>
  <c r="Y130" i="88"/>
  <c r="Y131" i="88"/>
  <c r="Y133" i="88"/>
  <c r="Y134" i="88"/>
  <c r="Y135" i="88"/>
  <c r="Y136" i="88"/>
  <c r="Y137" i="88"/>
  <c r="Y138" i="88"/>
  <c r="Y154" i="88"/>
  <c r="Y157" i="88"/>
  <c r="Y178" i="88"/>
  <c r="Y192" i="88"/>
  <c r="Y193" i="88"/>
  <c r="J12" i="97"/>
  <c r="A2" i="79"/>
  <c r="A2" i="76"/>
  <c r="G66" i="14"/>
  <c r="M7" i="87"/>
  <c r="M7" i="88"/>
  <c r="M7" i="79"/>
  <c r="L7" i="79"/>
  <c r="J7" i="79"/>
  <c r="B65" i="87"/>
  <c r="C65" i="87"/>
  <c r="I65" i="87"/>
  <c r="D65" i="87"/>
  <c r="E65" i="87"/>
  <c r="F65" i="87"/>
  <c r="G65" i="87"/>
  <c r="H65" i="87"/>
  <c r="B66" i="87"/>
  <c r="C66" i="87"/>
  <c r="I66" i="87"/>
  <c r="O66" i="87"/>
  <c r="D66" i="87"/>
  <c r="E66" i="87"/>
  <c r="F66" i="87"/>
  <c r="G66" i="87"/>
  <c r="H66" i="87"/>
  <c r="B67" i="87"/>
  <c r="C67" i="87"/>
  <c r="D67" i="87"/>
  <c r="E67" i="87"/>
  <c r="F67" i="87"/>
  <c r="G67" i="87"/>
  <c r="H67" i="87"/>
  <c r="B68" i="87"/>
  <c r="C68" i="87"/>
  <c r="I68" i="87"/>
  <c r="D68" i="87"/>
  <c r="E68" i="87"/>
  <c r="F68" i="87"/>
  <c r="G68" i="87"/>
  <c r="H68" i="87"/>
  <c r="B69" i="87"/>
  <c r="C69" i="87"/>
  <c r="D69" i="87"/>
  <c r="E69" i="87"/>
  <c r="F69" i="87"/>
  <c r="G69" i="87"/>
  <c r="H69" i="87"/>
  <c r="I69" i="87"/>
  <c r="B70" i="87"/>
  <c r="C70" i="87"/>
  <c r="D70" i="87"/>
  <c r="E70" i="87"/>
  <c r="F70" i="87"/>
  <c r="G70" i="87"/>
  <c r="H70" i="87"/>
  <c r="I70" i="87"/>
  <c r="O70" i="87"/>
  <c r="B71" i="87"/>
  <c r="C71" i="87"/>
  <c r="D71" i="87"/>
  <c r="E71" i="87"/>
  <c r="F71" i="87"/>
  <c r="G71" i="87"/>
  <c r="H71" i="87"/>
  <c r="B72" i="87"/>
  <c r="C72" i="87"/>
  <c r="I72" i="87"/>
  <c r="D72" i="87"/>
  <c r="E72" i="87"/>
  <c r="F72" i="87"/>
  <c r="G72" i="87"/>
  <c r="H72" i="87"/>
  <c r="B73" i="87"/>
  <c r="C73" i="87"/>
  <c r="O73" i="87"/>
  <c r="D73" i="87"/>
  <c r="E73" i="87"/>
  <c r="F73" i="87"/>
  <c r="G73" i="87"/>
  <c r="H73" i="87"/>
  <c r="I73" i="87"/>
  <c r="Y73" i="87"/>
  <c r="B74" i="87"/>
  <c r="C74" i="87"/>
  <c r="P74" i="87"/>
  <c r="D74" i="87"/>
  <c r="E74" i="87"/>
  <c r="F74" i="87"/>
  <c r="G74" i="87"/>
  <c r="H74" i="87"/>
  <c r="I74" i="87"/>
  <c r="X74" i="87"/>
  <c r="B65" i="88"/>
  <c r="C65" i="88"/>
  <c r="E65" i="88"/>
  <c r="G65" i="88"/>
  <c r="J65" i="88"/>
  <c r="B66" i="88"/>
  <c r="C66" i="88"/>
  <c r="E66" i="88"/>
  <c r="G66" i="88"/>
  <c r="J66" i="88"/>
  <c r="B67" i="88"/>
  <c r="C67" i="88"/>
  <c r="E67" i="88"/>
  <c r="G67" i="88"/>
  <c r="J67" i="88"/>
  <c r="B68" i="88"/>
  <c r="C68" i="88"/>
  <c r="Q68" i="88"/>
  <c r="E68" i="88"/>
  <c r="G68" i="88"/>
  <c r="J68" i="88"/>
  <c r="B69" i="88"/>
  <c r="C69" i="88"/>
  <c r="E69" i="88"/>
  <c r="G69" i="88"/>
  <c r="J69" i="88"/>
  <c r="B70" i="88"/>
  <c r="C70" i="88"/>
  <c r="Q70" i="88"/>
  <c r="E70" i="88"/>
  <c r="G70" i="88"/>
  <c r="J70" i="88"/>
  <c r="B71" i="88"/>
  <c r="C71" i="88"/>
  <c r="E71" i="88"/>
  <c r="G71" i="88"/>
  <c r="Q71" i="88"/>
  <c r="J71" i="88"/>
  <c r="B72" i="88"/>
  <c r="C72" i="88"/>
  <c r="Q72" i="88"/>
  <c r="E72" i="88"/>
  <c r="G72" i="88"/>
  <c r="J72" i="88"/>
  <c r="B73" i="88"/>
  <c r="C73" i="88"/>
  <c r="O73" i="88"/>
  <c r="E73" i="88"/>
  <c r="G73" i="88"/>
  <c r="J73" i="88"/>
  <c r="B74" i="88"/>
  <c r="C74" i="88"/>
  <c r="R74" i="88"/>
  <c r="E74" i="88"/>
  <c r="G74" i="88"/>
  <c r="J74" i="88"/>
  <c r="B122" i="88"/>
  <c r="E122" i="88"/>
  <c r="G122" i="88"/>
  <c r="I122" i="88"/>
  <c r="J122" i="88"/>
  <c r="B123" i="88"/>
  <c r="E123" i="88"/>
  <c r="G123" i="88"/>
  <c r="I123" i="88"/>
  <c r="J123" i="88"/>
  <c r="B121" i="88"/>
  <c r="E121" i="88"/>
  <c r="G121" i="88"/>
  <c r="J121" i="88"/>
  <c r="B65" i="79"/>
  <c r="C65" i="79"/>
  <c r="I65" i="79"/>
  <c r="Q65" i="79"/>
  <c r="D65" i="79"/>
  <c r="E65" i="79"/>
  <c r="F65" i="79"/>
  <c r="G65" i="79"/>
  <c r="H65" i="79"/>
  <c r="J65" i="79"/>
  <c r="B66" i="79"/>
  <c r="C66" i="79"/>
  <c r="D66" i="79"/>
  <c r="E66" i="79"/>
  <c r="F66" i="79"/>
  <c r="G66" i="79"/>
  <c r="H66" i="79"/>
  <c r="I66" i="79"/>
  <c r="J66" i="79"/>
  <c r="B67" i="79"/>
  <c r="C67" i="79"/>
  <c r="D67" i="79"/>
  <c r="E67" i="79"/>
  <c r="F67" i="79"/>
  <c r="G67" i="79"/>
  <c r="H67" i="79"/>
  <c r="I67" i="79"/>
  <c r="V67" i="79"/>
  <c r="J67" i="79"/>
  <c r="B68" i="79"/>
  <c r="C68" i="79"/>
  <c r="D68" i="79"/>
  <c r="E68" i="79"/>
  <c r="F68" i="79"/>
  <c r="G68" i="79"/>
  <c r="H68" i="79"/>
  <c r="I68" i="79"/>
  <c r="V68" i="79"/>
  <c r="J68" i="79"/>
  <c r="B69" i="79"/>
  <c r="C69" i="79"/>
  <c r="D69" i="79"/>
  <c r="E69" i="79"/>
  <c r="F69" i="79"/>
  <c r="G69" i="79"/>
  <c r="H69" i="79"/>
  <c r="I69" i="79"/>
  <c r="V69" i="79"/>
  <c r="J69" i="79"/>
  <c r="B70" i="79"/>
  <c r="C70" i="79"/>
  <c r="D70" i="79"/>
  <c r="E70" i="79"/>
  <c r="F70" i="79"/>
  <c r="G70" i="79"/>
  <c r="H70" i="79"/>
  <c r="I70" i="79"/>
  <c r="V70" i="79"/>
  <c r="J70" i="79"/>
  <c r="B71" i="79"/>
  <c r="C71" i="79"/>
  <c r="D71" i="79"/>
  <c r="E71" i="79"/>
  <c r="F71" i="79"/>
  <c r="G71" i="79"/>
  <c r="H71" i="79"/>
  <c r="I71" i="79"/>
  <c r="V71" i="79"/>
  <c r="J71" i="79"/>
  <c r="B72" i="79"/>
  <c r="C72" i="79"/>
  <c r="D72" i="79"/>
  <c r="E72" i="79"/>
  <c r="F72" i="79"/>
  <c r="G72" i="79"/>
  <c r="H72" i="79"/>
  <c r="I72" i="79"/>
  <c r="V72" i="79"/>
  <c r="J72" i="79"/>
  <c r="B73" i="79"/>
  <c r="C73" i="79"/>
  <c r="Q73" i="79"/>
  <c r="D73" i="79"/>
  <c r="E73" i="79"/>
  <c r="F73" i="79"/>
  <c r="G73" i="79"/>
  <c r="H73" i="79"/>
  <c r="I73" i="79"/>
  <c r="V73" i="79"/>
  <c r="J73" i="79"/>
  <c r="B74" i="79"/>
  <c r="C74" i="79"/>
  <c r="Q74" i="79"/>
  <c r="D74" i="79"/>
  <c r="E74" i="79"/>
  <c r="F74" i="79"/>
  <c r="G74" i="79"/>
  <c r="H74" i="79"/>
  <c r="I74" i="79"/>
  <c r="V74" i="79"/>
  <c r="J74" i="79"/>
  <c r="R74" i="79"/>
  <c r="K74" i="76"/>
  <c r="K73" i="76"/>
  <c r="K72" i="76"/>
  <c r="K71" i="76"/>
  <c r="K69" i="76"/>
  <c r="K68" i="76"/>
  <c r="K67" i="76"/>
  <c r="K66" i="76"/>
  <c r="K65" i="76"/>
  <c r="B81" i="79"/>
  <c r="C81" i="79"/>
  <c r="D81" i="79"/>
  <c r="E81" i="79"/>
  <c r="F81" i="79"/>
  <c r="G81" i="79"/>
  <c r="H81" i="79"/>
  <c r="J81" i="79"/>
  <c r="L81" i="79"/>
  <c r="B82" i="79"/>
  <c r="C82" i="79"/>
  <c r="D82" i="79"/>
  <c r="E82" i="79"/>
  <c r="F82" i="79"/>
  <c r="G82" i="79"/>
  <c r="H82" i="79"/>
  <c r="J82" i="79"/>
  <c r="L82" i="79"/>
  <c r="B83" i="79"/>
  <c r="C83" i="79"/>
  <c r="D83" i="79"/>
  <c r="E83" i="79"/>
  <c r="F83" i="79"/>
  <c r="G83" i="79"/>
  <c r="H83" i="79"/>
  <c r="J83" i="79"/>
  <c r="L83" i="79"/>
  <c r="B84" i="79"/>
  <c r="C84" i="79"/>
  <c r="D84" i="79"/>
  <c r="E84" i="79"/>
  <c r="F84" i="79"/>
  <c r="G84" i="79"/>
  <c r="H84" i="79"/>
  <c r="J84" i="79"/>
  <c r="L84" i="79"/>
  <c r="B85" i="79"/>
  <c r="C85" i="79"/>
  <c r="D85" i="79"/>
  <c r="E85" i="79"/>
  <c r="F85" i="79"/>
  <c r="G85" i="79"/>
  <c r="H85" i="79"/>
  <c r="J85" i="79"/>
  <c r="L85" i="79"/>
  <c r="B86" i="79"/>
  <c r="C86" i="79"/>
  <c r="D86" i="79"/>
  <c r="E86" i="79"/>
  <c r="F86" i="79"/>
  <c r="G86" i="79"/>
  <c r="H86" i="79"/>
  <c r="J86" i="79"/>
  <c r="L86" i="79"/>
  <c r="B87" i="79"/>
  <c r="C87" i="79"/>
  <c r="D87" i="79"/>
  <c r="E87" i="79"/>
  <c r="F87" i="79"/>
  <c r="G87" i="79"/>
  <c r="H87" i="79"/>
  <c r="J87" i="79"/>
  <c r="L87" i="79"/>
  <c r="B88" i="79"/>
  <c r="C88" i="79"/>
  <c r="D88" i="79"/>
  <c r="E88" i="79"/>
  <c r="F88" i="79"/>
  <c r="G88" i="79"/>
  <c r="H88" i="79"/>
  <c r="J88" i="79"/>
  <c r="L88" i="79"/>
  <c r="B89" i="79"/>
  <c r="C89" i="79"/>
  <c r="D89" i="79"/>
  <c r="E89" i="79"/>
  <c r="F89" i="79"/>
  <c r="G89" i="79"/>
  <c r="H89" i="79"/>
  <c r="J89" i="79"/>
  <c r="L89" i="79"/>
  <c r="B90" i="79"/>
  <c r="C90" i="79"/>
  <c r="D90" i="79"/>
  <c r="E90" i="79"/>
  <c r="F90" i="79"/>
  <c r="G90" i="79"/>
  <c r="H90" i="79"/>
  <c r="J90" i="79"/>
  <c r="L90" i="79"/>
  <c r="B91" i="79"/>
  <c r="C91" i="79"/>
  <c r="D91" i="79"/>
  <c r="E91" i="79"/>
  <c r="F91" i="79"/>
  <c r="G91" i="79"/>
  <c r="H91" i="79"/>
  <c r="J91" i="79"/>
  <c r="L91" i="79"/>
  <c r="B92" i="79"/>
  <c r="C92" i="79"/>
  <c r="D92" i="79"/>
  <c r="E92" i="79"/>
  <c r="F92" i="79"/>
  <c r="G92" i="79"/>
  <c r="H92" i="79"/>
  <c r="J92" i="79"/>
  <c r="L92" i="79"/>
  <c r="B93" i="79"/>
  <c r="C93" i="79"/>
  <c r="D93" i="79"/>
  <c r="E93" i="79"/>
  <c r="F93" i="79"/>
  <c r="G93" i="79"/>
  <c r="H93" i="79"/>
  <c r="J93" i="79"/>
  <c r="L93" i="79"/>
  <c r="B94" i="79"/>
  <c r="C94" i="79"/>
  <c r="D94" i="79"/>
  <c r="E94" i="79"/>
  <c r="F94" i="79"/>
  <c r="G94" i="79"/>
  <c r="H94" i="79"/>
  <c r="J94" i="79"/>
  <c r="L94" i="79"/>
  <c r="B95" i="79"/>
  <c r="C95" i="79"/>
  <c r="D95" i="79"/>
  <c r="E95" i="79"/>
  <c r="F95" i="79"/>
  <c r="G95" i="79"/>
  <c r="H95" i="79"/>
  <c r="J95" i="79"/>
  <c r="L95" i="79"/>
  <c r="B96" i="79"/>
  <c r="C96" i="79"/>
  <c r="D96" i="79"/>
  <c r="E96" i="79"/>
  <c r="F96" i="79"/>
  <c r="G96" i="79"/>
  <c r="H96" i="79"/>
  <c r="J96" i="79"/>
  <c r="L96" i="79"/>
  <c r="B97" i="79"/>
  <c r="C97" i="79"/>
  <c r="D97" i="79"/>
  <c r="E97" i="79"/>
  <c r="F97" i="79"/>
  <c r="G97" i="79"/>
  <c r="H97" i="79"/>
  <c r="J97" i="79"/>
  <c r="L97" i="79"/>
  <c r="B98" i="79"/>
  <c r="C98" i="79"/>
  <c r="D98" i="79"/>
  <c r="E98" i="79"/>
  <c r="F98" i="79"/>
  <c r="G98" i="79"/>
  <c r="H98" i="79"/>
  <c r="J98" i="79"/>
  <c r="L98" i="79"/>
  <c r="B99" i="79"/>
  <c r="C99" i="79"/>
  <c r="D99" i="79"/>
  <c r="E99" i="79"/>
  <c r="F99" i="79"/>
  <c r="G99" i="79"/>
  <c r="H99" i="79"/>
  <c r="J99" i="79"/>
  <c r="L99" i="79"/>
  <c r="B100" i="79"/>
  <c r="C100" i="79"/>
  <c r="D100" i="79"/>
  <c r="E100" i="79"/>
  <c r="F100" i="79"/>
  <c r="G100" i="79"/>
  <c r="H100" i="79"/>
  <c r="J100" i="79"/>
  <c r="L100" i="79"/>
  <c r="B101" i="79"/>
  <c r="C101" i="79"/>
  <c r="D101" i="79"/>
  <c r="E101" i="79"/>
  <c r="F101" i="79"/>
  <c r="G101" i="79"/>
  <c r="H101" i="79"/>
  <c r="J101" i="79"/>
  <c r="L101" i="79"/>
  <c r="B102" i="79"/>
  <c r="C102" i="79"/>
  <c r="D102" i="79"/>
  <c r="E102" i="79"/>
  <c r="F102" i="79"/>
  <c r="G102" i="79"/>
  <c r="H102" i="79"/>
  <c r="J102" i="79"/>
  <c r="L102" i="79"/>
  <c r="B103" i="79"/>
  <c r="C103" i="79"/>
  <c r="D103" i="79"/>
  <c r="E103" i="79"/>
  <c r="F103" i="79"/>
  <c r="G103" i="79"/>
  <c r="H103" i="79"/>
  <c r="J103" i="79"/>
  <c r="L103" i="79"/>
  <c r="B104" i="79"/>
  <c r="C104" i="79"/>
  <c r="D104" i="79"/>
  <c r="E104" i="79"/>
  <c r="F104" i="79"/>
  <c r="G104" i="79"/>
  <c r="H104" i="79"/>
  <c r="J104" i="79"/>
  <c r="L104" i="79"/>
  <c r="B105" i="79"/>
  <c r="C105" i="79"/>
  <c r="D105" i="79"/>
  <c r="E105" i="79"/>
  <c r="F105" i="79"/>
  <c r="G105" i="79"/>
  <c r="H105" i="79"/>
  <c r="J105" i="79"/>
  <c r="L105" i="79"/>
  <c r="B106" i="79"/>
  <c r="C106" i="79"/>
  <c r="D106" i="79"/>
  <c r="E106" i="79"/>
  <c r="F106" i="79"/>
  <c r="G106" i="79"/>
  <c r="H106" i="79"/>
  <c r="J106" i="79"/>
  <c r="L106" i="79"/>
  <c r="B107" i="79"/>
  <c r="C107" i="79"/>
  <c r="D107" i="79"/>
  <c r="E107" i="79"/>
  <c r="F107" i="79"/>
  <c r="G107" i="79"/>
  <c r="H107" i="79"/>
  <c r="J107" i="79"/>
  <c r="L107" i="79"/>
  <c r="B108" i="79"/>
  <c r="C108" i="79"/>
  <c r="D108" i="79"/>
  <c r="E108" i="79"/>
  <c r="F108" i="79"/>
  <c r="G108" i="79"/>
  <c r="H108" i="79"/>
  <c r="J108" i="79"/>
  <c r="L108" i="79"/>
  <c r="B109" i="79"/>
  <c r="C109" i="79"/>
  <c r="D109" i="79"/>
  <c r="E109" i="79"/>
  <c r="F109" i="79"/>
  <c r="G109" i="79"/>
  <c r="H109" i="79"/>
  <c r="J109" i="79"/>
  <c r="L109" i="79"/>
  <c r="B110" i="79"/>
  <c r="C110" i="79"/>
  <c r="D110" i="79"/>
  <c r="E110" i="79"/>
  <c r="F110" i="79"/>
  <c r="G110" i="79"/>
  <c r="H110" i="79"/>
  <c r="J110" i="79"/>
  <c r="L110" i="79"/>
  <c r="B111" i="79"/>
  <c r="C111" i="79"/>
  <c r="D111" i="79"/>
  <c r="E111" i="79"/>
  <c r="F111" i="79"/>
  <c r="G111" i="79"/>
  <c r="H111" i="79"/>
  <c r="J111" i="79"/>
  <c r="L111" i="79"/>
  <c r="B112" i="79"/>
  <c r="C112" i="79"/>
  <c r="D112" i="79"/>
  <c r="E112" i="79"/>
  <c r="F112" i="79"/>
  <c r="G112" i="79"/>
  <c r="H112" i="79"/>
  <c r="J112" i="79"/>
  <c r="L112" i="79"/>
  <c r="B113" i="79"/>
  <c r="C113" i="79"/>
  <c r="D113" i="79"/>
  <c r="E113" i="79"/>
  <c r="F113" i="79"/>
  <c r="G113" i="79"/>
  <c r="H113" i="79"/>
  <c r="J113" i="79"/>
  <c r="L113" i="79"/>
  <c r="B114" i="79"/>
  <c r="C114" i="79"/>
  <c r="D114" i="79"/>
  <c r="E114" i="79"/>
  <c r="F114" i="79"/>
  <c r="G114" i="79"/>
  <c r="H114" i="79"/>
  <c r="J114" i="79"/>
  <c r="L114" i="79"/>
  <c r="B115" i="79"/>
  <c r="C115" i="79"/>
  <c r="D115" i="79"/>
  <c r="E115" i="79"/>
  <c r="F115" i="79"/>
  <c r="G115" i="79"/>
  <c r="H115" i="79"/>
  <c r="J115" i="79"/>
  <c r="L115" i="79"/>
  <c r="B116" i="79"/>
  <c r="C116" i="79"/>
  <c r="D116" i="79"/>
  <c r="E116" i="79"/>
  <c r="F116" i="79"/>
  <c r="G116" i="79"/>
  <c r="H116" i="79"/>
  <c r="J116" i="79"/>
  <c r="L116" i="79"/>
  <c r="B117" i="79"/>
  <c r="C117" i="79"/>
  <c r="D117" i="79"/>
  <c r="E117" i="79"/>
  <c r="F117" i="79"/>
  <c r="G117" i="79"/>
  <c r="H117" i="79"/>
  <c r="J117" i="79"/>
  <c r="L117" i="79"/>
  <c r="B118" i="79"/>
  <c r="C118" i="79"/>
  <c r="D118" i="79"/>
  <c r="E118" i="79"/>
  <c r="F118" i="79"/>
  <c r="G118" i="79"/>
  <c r="H118" i="79"/>
  <c r="J118" i="79"/>
  <c r="L118" i="79"/>
  <c r="B119" i="79"/>
  <c r="C119" i="79"/>
  <c r="D119" i="79"/>
  <c r="E119" i="79"/>
  <c r="F119" i="79"/>
  <c r="G119" i="79"/>
  <c r="H119" i="79"/>
  <c r="J119" i="79"/>
  <c r="L119" i="79"/>
  <c r="B120" i="79"/>
  <c r="C120" i="79"/>
  <c r="D120" i="79"/>
  <c r="E120" i="79"/>
  <c r="F120" i="79"/>
  <c r="G120" i="79"/>
  <c r="H120" i="79"/>
  <c r="J120" i="79"/>
  <c r="L120" i="79"/>
  <c r="B121" i="79"/>
  <c r="C121" i="79"/>
  <c r="D121" i="79"/>
  <c r="E121" i="79"/>
  <c r="F121" i="79"/>
  <c r="G121" i="79"/>
  <c r="H121" i="79"/>
  <c r="J121" i="79"/>
  <c r="L121" i="79"/>
  <c r="B122" i="79"/>
  <c r="C122" i="79"/>
  <c r="O122" i="79"/>
  <c r="D122" i="79"/>
  <c r="E122" i="79"/>
  <c r="F122" i="79"/>
  <c r="G122" i="79"/>
  <c r="H122" i="79"/>
  <c r="I122" i="79"/>
  <c r="J122" i="79"/>
  <c r="L122" i="79"/>
  <c r="B123" i="79"/>
  <c r="C123" i="79"/>
  <c r="S123" i="79"/>
  <c r="D123" i="79"/>
  <c r="E123" i="79"/>
  <c r="F123" i="79"/>
  <c r="G123" i="79"/>
  <c r="H123" i="79"/>
  <c r="I123" i="79"/>
  <c r="J123" i="79"/>
  <c r="L123" i="79"/>
  <c r="B81" i="87"/>
  <c r="C81" i="87"/>
  <c r="D81" i="87"/>
  <c r="E81" i="87"/>
  <c r="F81" i="87"/>
  <c r="G81" i="87"/>
  <c r="H81" i="87"/>
  <c r="L81" i="87"/>
  <c r="B82" i="87"/>
  <c r="C82" i="87"/>
  <c r="D82" i="87"/>
  <c r="E82" i="87"/>
  <c r="F82" i="87"/>
  <c r="G82" i="87"/>
  <c r="H82" i="87"/>
  <c r="L82" i="87"/>
  <c r="B83" i="87"/>
  <c r="C83" i="87"/>
  <c r="D83" i="87"/>
  <c r="E83" i="87"/>
  <c r="F83" i="87"/>
  <c r="G83" i="87"/>
  <c r="H83" i="87"/>
  <c r="L83" i="87"/>
  <c r="B84" i="87"/>
  <c r="C84" i="87"/>
  <c r="D84" i="87"/>
  <c r="E84" i="87"/>
  <c r="F84" i="87"/>
  <c r="G84" i="87"/>
  <c r="H84" i="87"/>
  <c r="L84" i="87"/>
  <c r="B85" i="87"/>
  <c r="C85" i="87"/>
  <c r="D85" i="87"/>
  <c r="E85" i="87"/>
  <c r="F85" i="87"/>
  <c r="G85" i="87"/>
  <c r="H85" i="87"/>
  <c r="L85" i="87"/>
  <c r="B86" i="87"/>
  <c r="C86" i="87"/>
  <c r="D86" i="87"/>
  <c r="E86" i="87"/>
  <c r="F86" i="87"/>
  <c r="G86" i="87"/>
  <c r="H86" i="87"/>
  <c r="L86" i="87"/>
  <c r="B87" i="87"/>
  <c r="C87" i="87"/>
  <c r="D87" i="87"/>
  <c r="E87" i="87"/>
  <c r="F87" i="87"/>
  <c r="G87" i="87"/>
  <c r="H87" i="87"/>
  <c r="L87" i="87"/>
  <c r="B88" i="87"/>
  <c r="C88" i="87"/>
  <c r="D88" i="87"/>
  <c r="E88" i="87"/>
  <c r="F88" i="87"/>
  <c r="G88" i="87"/>
  <c r="H88" i="87"/>
  <c r="L88" i="87"/>
  <c r="B89" i="87"/>
  <c r="C89" i="87"/>
  <c r="D89" i="87"/>
  <c r="E89" i="87"/>
  <c r="F89" i="87"/>
  <c r="G89" i="87"/>
  <c r="H89" i="87"/>
  <c r="L89" i="87"/>
  <c r="B90" i="87"/>
  <c r="C90" i="87"/>
  <c r="D90" i="87"/>
  <c r="E90" i="87"/>
  <c r="F90" i="87"/>
  <c r="G90" i="87"/>
  <c r="H90" i="87"/>
  <c r="L90" i="87"/>
  <c r="B91" i="87"/>
  <c r="C91" i="87"/>
  <c r="D91" i="87"/>
  <c r="E91" i="87"/>
  <c r="F91" i="87"/>
  <c r="G91" i="87"/>
  <c r="H91" i="87"/>
  <c r="L91" i="87"/>
  <c r="B92" i="87"/>
  <c r="C92" i="87"/>
  <c r="D92" i="87"/>
  <c r="E92" i="87"/>
  <c r="F92" i="87"/>
  <c r="G92" i="87"/>
  <c r="H92" i="87"/>
  <c r="L92" i="87"/>
  <c r="B93" i="87"/>
  <c r="C93" i="87"/>
  <c r="D93" i="87"/>
  <c r="E93" i="87"/>
  <c r="F93" i="87"/>
  <c r="G93" i="87"/>
  <c r="H93" i="87"/>
  <c r="L93" i="87"/>
  <c r="B94" i="87"/>
  <c r="C94" i="87"/>
  <c r="D94" i="87"/>
  <c r="E94" i="87"/>
  <c r="F94" i="87"/>
  <c r="G94" i="87"/>
  <c r="H94" i="87"/>
  <c r="L94" i="87"/>
  <c r="B95" i="87"/>
  <c r="C95" i="87"/>
  <c r="D95" i="87"/>
  <c r="E95" i="87"/>
  <c r="F95" i="87"/>
  <c r="G95" i="87"/>
  <c r="H95" i="87"/>
  <c r="L95" i="87"/>
  <c r="B96" i="87"/>
  <c r="C96" i="87"/>
  <c r="D96" i="87"/>
  <c r="E96" i="87"/>
  <c r="F96" i="87"/>
  <c r="G96" i="87"/>
  <c r="H96" i="87"/>
  <c r="L96" i="87"/>
  <c r="B97" i="87"/>
  <c r="C97" i="87"/>
  <c r="D97" i="87"/>
  <c r="E97" i="87"/>
  <c r="F97" i="87"/>
  <c r="G97" i="87"/>
  <c r="H97" i="87"/>
  <c r="L97" i="87"/>
  <c r="B98" i="87"/>
  <c r="C98" i="87"/>
  <c r="D98" i="87"/>
  <c r="E98" i="87"/>
  <c r="F98" i="87"/>
  <c r="G98" i="87"/>
  <c r="H98" i="87"/>
  <c r="L98" i="87"/>
  <c r="B99" i="87"/>
  <c r="C99" i="87"/>
  <c r="D99" i="87"/>
  <c r="E99" i="87"/>
  <c r="F99" i="87"/>
  <c r="G99" i="87"/>
  <c r="H99" i="87"/>
  <c r="L99" i="87"/>
  <c r="B100" i="87"/>
  <c r="C100" i="87"/>
  <c r="D100" i="87"/>
  <c r="E100" i="87"/>
  <c r="F100" i="87"/>
  <c r="G100" i="87"/>
  <c r="H100" i="87"/>
  <c r="L100" i="87"/>
  <c r="B101" i="87"/>
  <c r="C101" i="87"/>
  <c r="D101" i="87"/>
  <c r="E101" i="87"/>
  <c r="F101" i="87"/>
  <c r="G101" i="87"/>
  <c r="H101" i="87"/>
  <c r="L101" i="87"/>
  <c r="B102" i="87"/>
  <c r="C102" i="87"/>
  <c r="D102" i="87"/>
  <c r="E102" i="87"/>
  <c r="F102" i="87"/>
  <c r="G102" i="87"/>
  <c r="H102" i="87"/>
  <c r="L102" i="87"/>
  <c r="B103" i="87"/>
  <c r="C103" i="87"/>
  <c r="D103" i="87"/>
  <c r="E103" i="87"/>
  <c r="F103" i="87"/>
  <c r="G103" i="87"/>
  <c r="H103" i="87"/>
  <c r="L103" i="87"/>
  <c r="B104" i="87"/>
  <c r="C104" i="87"/>
  <c r="D104" i="87"/>
  <c r="E104" i="87"/>
  <c r="F104" i="87"/>
  <c r="G104" i="87"/>
  <c r="H104" i="87"/>
  <c r="L104" i="87"/>
  <c r="B105" i="87"/>
  <c r="C105" i="87"/>
  <c r="D105" i="87"/>
  <c r="E105" i="87"/>
  <c r="F105" i="87"/>
  <c r="G105" i="87"/>
  <c r="H105" i="87"/>
  <c r="L105" i="87"/>
  <c r="B106" i="87"/>
  <c r="C106" i="87"/>
  <c r="D106" i="87"/>
  <c r="E106" i="87"/>
  <c r="F106" i="87"/>
  <c r="G106" i="87"/>
  <c r="H106" i="87"/>
  <c r="L106" i="87"/>
  <c r="B107" i="87"/>
  <c r="C107" i="87"/>
  <c r="D107" i="87"/>
  <c r="E107" i="87"/>
  <c r="F107" i="87"/>
  <c r="G107" i="87"/>
  <c r="H107" i="87"/>
  <c r="L107" i="87"/>
  <c r="B108" i="87"/>
  <c r="C108" i="87"/>
  <c r="D108" i="87"/>
  <c r="E108" i="87"/>
  <c r="F108" i="87"/>
  <c r="G108" i="87"/>
  <c r="H108" i="87"/>
  <c r="L108" i="87"/>
  <c r="B109" i="87"/>
  <c r="C109" i="87"/>
  <c r="D109" i="87"/>
  <c r="E109" i="87"/>
  <c r="F109" i="87"/>
  <c r="G109" i="87"/>
  <c r="H109" i="87"/>
  <c r="L109" i="87"/>
  <c r="B110" i="87"/>
  <c r="C110" i="87"/>
  <c r="D110" i="87"/>
  <c r="E110" i="87"/>
  <c r="F110" i="87"/>
  <c r="G110" i="87"/>
  <c r="H110" i="87"/>
  <c r="L110" i="87"/>
  <c r="B111" i="87"/>
  <c r="C111" i="87"/>
  <c r="D111" i="87"/>
  <c r="E111" i="87"/>
  <c r="F111" i="87"/>
  <c r="G111" i="87"/>
  <c r="H111" i="87"/>
  <c r="L111" i="87"/>
  <c r="B112" i="87"/>
  <c r="C112" i="87"/>
  <c r="D112" i="87"/>
  <c r="E112" i="87"/>
  <c r="F112" i="87"/>
  <c r="G112" i="87"/>
  <c r="H112" i="87"/>
  <c r="L112" i="87"/>
  <c r="B113" i="87"/>
  <c r="C113" i="87"/>
  <c r="D113" i="87"/>
  <c r="E113" i="87"/>
  <c r="F113" i="87"/>
  <c r="G113" i="87"/>
  <c r="H113" i="87"/>
  <c r="L113" i="87"/>
  <c r="B114" i="87"/>
  <c r="C114" i="87"/>
  <c r="D114" i="87"/>
  <c r="E114" i="87"/>
  <c r="F114" i="87"/>
  <c r="G114" i="87"/>
  <c r="H114" i="87"/>
  <c r="L114" i="87"/>
  <c r="B115" i="87"/>
  <c r="C115" i="87"/>
  <c r="D115" i="87"/>
  <c r="E115" i="87"/>
  <c r="F115" i="87"/>
  <c r="G115" i="87"/>
  <c r="H115" i="87"/>
  <c r="L115" i="87"/>
  <c r="B116" i="87"/>
  <c r="C116" i="87"/>
  <c r="D116" i="87"/>
  <c r="E116" i="87"/>
  <c r="F116" i="87"/>
  <c r="G116" i="87"/>
  <c r="H116" i="87"/>
  <c r="L116" i="87"/>
  <c r="B117" i="87"/>
  <c r="C117" i="87"/>
  <c r="D117" i="87"/>
  <c r="E117" i="87"/>
  <c r="F117" i="87"/>
  <c r="G117" i="87"/>
  <c r="H117" i="87"/>
  <c r="L117" i="87"/>
  <c r="B118" i="87"/>
  <c r="C118" i="87"/>
  <c r="D118" i="87"/>
  <c r="E118" i="87"/>
  <c r="F118" i="87"/>
  <c r="G118" i="87"/>
  <c r="H118" i="87"/>
  <c r="L118" i="87"/>
  <c r="B119" i="87"/>
  <c r="C119" i="87"/>
  <c r="D119" i="87"/>
  <c r="E119" i="87"/>
  <c r="F119" i="87"/>
  <c r="G119" i="87"/>
  <c r="H119" i="87"/>
  <c r="L119" i="87"/>
  <c r="B120" i="87"/>
  <c r="C120" i="87"/>
  <c r="D120" i="87"/>
  <c r="E120" i="87"/>
  <c r="F120" i="87"/>
  <c r="G120" i="87"/>
  <c r="H120" i="87"/>
  <c r="L120" i="87"/>
  <c r="B121" i="87"/>
  <c r="C121" i="87"/>
  <c r="D121" i="87"/>
  <c r="E121" i="87"/>
  <c r="F121" i="87"/>
  <c r="G121" i="87"/>
  <c r="H121" i="87"/>
  <c r="L121" i="87"/>
  <c r="B122" i="87"/>
  <c r="C122" i="87"/>
  <c r="R122" i="87"/>
  <c r="D122" i="87"/>
  <c r="E122" i="87"/>
  <c r="F122" i="87"/>
  <c r="G122" i="87"/>
  <c r="H122" i="87"/>
  <c r="I122" i="87"/>
  <c r="L122" i="87"/>
  <c r="B123" i="87"/>
  <c r="C123" i="87"/>
  <c r="O123" i="87"/>
  <c r="D123" i="87"/>
  <c r="E123" i="87"/>
  <c r="F123" i="87"/>
  <c r="G123" i="87"/>
  <c r="H123" i="87"/>
  <c r="I123" i="87"/>
  <c r="L123" i="87"/>
  <c r="B81" i="88"/>
  <c r="E81" i="88"/>
  <c r="G81" i="88"/>
  <c r="J81" i="88"/>
  <c r="B82" i="88"/>
  <c r="E82" i="88"/>
  <c r="G82" i="88"/>
  <c r="J82" i="88"/>
  <c r="B83" i="88"/>
  <c r="E83" i="88"/>
  <c r="G83" i="88"/>
  <c r="J83" i="88"/>
  <c r="B84" i="88"/>
  <c r="E84" i="88"/>
  <c r="G84" i="88"/>
  <c r="J84" i="88"/>
  <c r="B85" i="88"/>
  <c r="E85" i="88"/>
  <c r="G85" i="88"/>
  <c r="J85" i="88"/>
  <c r="B86" i="88"/>
  <c r="E86" i="88"/>
  <c r="G86" i="88"/>
  <c r="J86" i="88"/>
  <c r="B87" i="88"/>
  <c r="E87" i="88"/>
  <c r="G87" i="88"/>
  <c r="J87" i="88"/>
  <c r="B88" i="88"/>
  <c r="E88" i="88"/>
  <c r="G88" i="88"/>
  <c r="J88" i="88"/>
  <c r="B89" i="88"/>
  <c r="E89" i="88"/>
  <c r="G89" i="88"/>
  <c r="J89" i="88"/>
  <c r="B90" i="88"/>
  <c r="E90" i="88"/>
  <c r="G90" i="88"/>
  <c r="J90" i="88"/>
  <c r="B91" i="88"/>
  <c r="E91" i="88"/>
  <c r="G91" i="88"/>
  <c r="J91" i="88"/>
  <c r="B92" i="88"/>
  <c r="E92" i="88"/>
  <c r="G92" i="88"/>
  <c r="J92" i="88"/>
  <c r="B93" i="88"/>
  <c r="E93" i="88"/>
  <c r="G93" i="88"/>
  <c r="J93" i="88"/>
  <c r="B94" i="88"/>
  <c r="E94" i="88"/>
  <c r="G94" i="88"/>
  <c r="J94" i="88"/>
  <c r="B95" i="88"/>
  <c r="E95" i="88"/>
  <c r="G95" i="88"/>
  <c r="J95" i="88"/>
  <c r="B96" i="88"/>
  <c r="E96" i="88"/>
  <c r="G96" i="88"/>
  <c r="J96" i="88"/>
  <c r="B97" i="88"/>
  <c r="E97" i="88"/>
  <c r="G97" i="88"/>
  <c r="J97" i="88"/>
  <c r="B98" i="88"/>
  <c r="E98" i="88"/>
  <c r="G98" i="88"/>
  <c r="J98" i="88"/>
  <c r="B99" i="88"/>
  <c r="E99" i="88"/>
  <c r="G99" i="88"/>
  <c r="J99" i="88"/>
  <c r="B100" i="88"/>
  <c r="E100" i="88"/>
  <c r="G100" i="88"/>
  <c r="J100" i="88"/>
  <c r="B101" i="88"/>
  <c r="E101" i="88"/>
  <c r="G101" i="88"/>
  <c r="J101" i="88"/>
  <c r="B102" i="88"/>
  <c r="E102" i="88"/>
  <c r="G102" i="88"/>
  <c r="J102" i="88"/>
  <c r="B103" i="88"/>
  <c r="E103" i="88"/>
  <c r="G103" i="88"/>
  <c r="J103" i="88"/>
  <c r="B104" i="88"/>
  <c r="E104" i="88"/>
  <c r="G104" i="88"/>
  <c r="J104" i="88"/>
  <c r="B105" i="88"/>
  <c r="E105" i="88"/>
  <c r="G105" i="88"/>
  <c r="J105" i="88"/>
  <c r="B106" i="88"/>
  <c r="E106" i="88"/>
  <c r="G106" i="88"/>
  <c r="J106" i="88"/>
  <c r="B107" i="88"/>
  <c r="E107" i="88"/>
  <c r="G107" i="88"/>
  <c r="J107" i="88"/>
  <c r="B108" i="88"/>
  <c r="E108" i="88"/>
  <c r="G108" i="88"/>
  <c r="J108" i="88"/>
  <c r="B109" i="88"/>
  <c r="E109" i="88"/>
  <c r="G109" i="88"/>
  <c r="J109" i="88"/>
  <c r="B110" i="88"/>
  <c r="E110" i="88"/>
  <c r="G110" i="88"/>
  <c r="J110" i="88"/>
  <c r="B111" i="88"/>
  <c r="E111" i="88"/>
  <c r="G111" i="88"/>
  <c r="J111" i="88"/>
  <c r="B112" i="88"/>
  <c r="E112" i="88"/>
  <c r="G112" i="88"/>
  <c r="J112" i="88"/>
  <c r="B113" i="88"/>
  <c r="E113" i="88"/>
  <c r="G113" i="88"/>
  <c r="J113" i="88"/>
  <c r="B114" i="88"/>
  <c r="E114" i="88"/>
  <c r="G114" i="88"/>
  <c r="J114" i="88"/>
  <c r="B115" i="88"/>
  <c r="E115" i="88"/>
  <c r="G115" i="88"/>
  <c r="J115" i="88"/>
  <c r="B116" i="88"/>
  <c r="E116" i="88"/>
  <c r="G116" i="88"/>
  <c r="J116" i="88"/>
  <c r="B117" i="88"/>
  <c r="E117" i="88"/>
  <c r="G117" i="88"/>
  <c r="J117" i="88"/>
  <c r="B118" i="88"/>
  <c r="E118" i="88"/>
  <c r="G118" i="88"/>
  <c r="J118" i="88"/>
  <c r="B119" i="88"/>
  <c r="E119" i="88"/>
  <c r="G119" i="88"/>
  <c r="J119" i="88"/>
  <c r="B120" i="88"/>
  <c r="E120" i="88"/>
  <c r="G120" i="88"/>
  <c r="J120" i="88"/>
  <c r="B26" i="79"/>
  <c r="C26" i="79"/>
  <c r="I26" i="79"/>
  <c r="O26" i="79"/>
  <c r="D26" i="79"/>
  <c r="E26" i="79"/>
  <c r="F26" i="79"/>
  <c r="G26" i="79"/>
  <c r="H26" i="79"/>
  <c r="J26" i="79"/>
  <c r="B27" i="79"/>
  <c r="C27" i="79"/>
  <c r="I27" i="79"/>
  <c r="D27" i="79"/>
  <c r="E27" i="79"/>
  <c r="F27" i="79"/>
  <c r="G27" i="79"/>
  <c r="H27" i="79"/>
  <c r="J27" i="79"/>
  <c r="B28" i="79"/>
  <c r="C28" i="79"/>
  <c r="D28" i="79"/>
  <c r="E28" i="79"/>
  <c r="F28" i="79"/>
  <c r="G28" i="79"/>
  <c r="H28" i="79"/>
  <c r="J28" i="79"/>
  <c r="B29" i="79"/>
  <c r="C29" i="79"/>
  <c r="I29" i="79"/>
  <c r="D29" i="79"/>
  <c r="E29" i="79"/>
  <c r="F29" i="79"/>
  <c r="G29" i="79"/>
  <c r="H29" i="79"/>
  <c r="J29" i="79"/>
  <c r="B30" i="79"/>
  <c r="C30" i="79"/>
  <c r="I30" i="79"/>
  <c r="S30" i="79"/>
  <c r="D30" i="79"/>
  <c r="E30" i="79"/>
  <c r="F30" i="79"/>
  <c r="G30" i="79"/>
  <c r="H30" i="79"/>
  <c r="J30" i="79"/>
  <c r="B31" i="79"/>
  <c r="C31" i="79"/>
  <c r="I31" i="79"/>
  <c r="S31" i="79"/>
  <c r="D31" i="79"/>
  <c r="E31" i="79"/>
  <c r="F31" i="79"/>
  <c r="G31" i="79"/>
  <c r="H31" i="79"/>
  <c r="J31" i="79"/>
  <c r="B32" i="79"/>
  <c r="C32" i="79"/>
  <c r="I32" i="79"/>
  <c r="D32" i="79"/>
  <c r="E32" i="79"/>
  <c r="F32" i="79"/>
  <c r="G32" i="79"/>
  <c r="H32" i="79"/>
  <c r="J32" i="79"/>
  <c r="B33" i="79"/>
  <c r="C33" i="79"/>
  <c r="I33" i="79"/>
  <c r="D33" i="79"/>
  <c r="E33" i="79"/>
  <c r="F33" i="79"/>
  <c r="G33" i="79"/>
  <c r="H33" i="79"/>
  <c r="J33" i="79"/>
  <c r="B34" i="79"/>
  <c r="C34" i="79"/>
  <c r="I34" i="79"/>
  <c r="S34" i="79"/>
  <c r="D34" i="79"/>
  <c r="E34" i="79"/>
  <c r="F34" i="79"/>
  <c r="G34" i="79"/>
  <c r="H34" i="79"/>
  <c r="J34" i="79"/>
  <c r="B35" i="79"/>
  <c r="C35" i="79"/>
  <c r="I35" i="79"/>
  <c r="D35" i="79"/>
  <c r="E35" i="79"/>
  <c r="F35" i="79"/>
  <c r="G35" i="79"/>
  <c r="H35" i="79"/>
  <c r="J35" i="79"/>
  <c r="B36" i="79"/>
  <c r="C36" i="79"/>
  <c r="D36" i="79"/>
  <c r="E36" i="79"/>
  <c r="F36" i="79"/>
  <c r="G36" i="79"/>
  <c r="H36" i="79"/>
  <c r="J36" i="79"/>
  <c r="B37" i="79"/>
  <c r="C37" i="79"/>
  <c r="I37" i="79"/>
  <c r="D37" i="79"/>
  <c r="E37" i="79"/>
  <c r="F37" i="79"/>
  <c r="G37" i="79"/>
  <c r="H37" i="79"/>
  <c r="J37" i="79"/>
  <c r="B38" i="79"/>
  <c r="C38" i="79"/>
  <c r="I38" i="79"/>
  <c r="S38" i="79"/>
  <c r="D38" i="79"/>
  <c r="E38" i="79"/>
  <c r="F38" i="79"/>
  <c r="G38" i="79"/>
  <c r="H38" i="79"/>
  <c r="J38" i="79"/>
  <c r="B39" i="79"/>
  <c r="C39" i="79"/>
  <c r="I39" i="79"/>
  <c r="D39" i="79"/>
  <c r="E39" i="79"/>
  <c r="F39" i="79"/>
  <c r="G39" i="79"/>
  <c r="H39" i="79"/>
  <c r="J39" i="79"/>
  <c r="B40" i="79"/>
  <c r="C40" i="79"/>
  <c r="D40" i="79"/>
  <c r="E40" i="79"/>
  <c r="F40" i="79"/>
  <c r="G40" i="79"/>
  <c r="H40" i="79"/>
  <c r="J40" i="79"/>
  <c r="B41" i="79"/>
  <c r="C41" i="79"/>
  <c r="I41" i="79"/>
  <c r="S41" i="79"/>
  <c r="D41" i="79"/>
  <c r="E41" i="79"/>
  <c r="F41" i="79"/>
  <c r="G41" i="79"/>
  <c r="H41" i="79"/>
  <c r="J41" i="79"/>
  <c r="B42" i="79"/>
  <c r="C42" i="79"/>
  <c r="I42" i="79"/>
  <c r="S42" i="79"/>
  <c r="D42" i="79"/>
  <c r="E42" i="79"/>
  <c r="F42" i="79"/>
  <c r="G42" i="79"/>
  <c r="H42" i="79"/>
  <c r="J42" i="79"/>
  <c r="B43" i="79"/>
  <c r="C43" i="79"/>
  <c r="I43" i="79"/>
  <c r="D43" i="79"/>
  <c r="E43" i="79"/>
  <c r="F43" i="79"/>
  <c r="G43" i="79"/>
  <c r="H43" i="79"/>
  <c r="J43" i="79"/>
  <c r="B44" i="79"/>
  <c r="C44" i="79"/>
  <c r="D44" i="79"/>
  <c r="E44" i="79"/>
  <c r="F44" i="79"/>
  <c r="G44" i="79"/>
  <c r="H44" i="79"/>
  <c r="J44" i="79"/>
  <c r="B45" i="79"/>
  <c r="C45" i="79"/>
  <c r="I45" i="79"/>
  <c r="P45" i="79"/>
  <c r="D45" i="79"/>
  <c r="E45" i="79"/>
  <c r="F45" i="79"/>
  <c r="G45" i="79"/>
  <c r="H45" i="79"/>
  <c r="J45" i="79"/>
  <c r="B46" i="79"/>
  <c r="C46" i="79"/>
  <c r="D46" i="79"/>
  <c r="E46" i="79"/>
  <c r="F46" i="79"/>
  <c r="G46" i="79"/>
  <c r="H46" i="79"/>
  <c r="J46" i="79"/>
  <c r="B47" i="79"/>
  <c r="C47" i="79"/>
  <c r="D47" i="79"/>
  <c r="E47" i="79"/>
  <c r="F47" i="79"/>
  <c r="G47" i="79"/>
  <c r="H47" i="79"/>
  <c r="J47" i="79"/>
  <c r="B48" i="79"/>
  <c r="C48" i="79"/>
  <c r="D48" i="79"/>
  <c r="E48" i="79"/>
  <c r="F48" i="79"/>
  <c r="G48" i="79"/>
  <c r="H48" i="79"/>
  <c r="J48" i="79"/>
  <c r="B49" i="79"/>
  <c r="C49" i="79"/>
  <c r="O49" i="79"/>
  <c r="D49" i="79"/>
  <c r="E49" i="79"/>
  <c r="F49" i="79"/>
  <c r="G49" i="79"/>
  <c r="H49" i="79"/>
  <c r="J49" i="79"/>
  <c r="B50" i="79"/>
  <c r="C50" i="79"/>
  <c r="D50" i="79"/>
  <c r="E50" i="79"/>
  <c r="F50" i="79"/>
  <c r="G50" i="79"/>
  <c r="H50" i="79"/>
  <c r="J50" i="79"/>
  <c r="B51" i="79"/>
  <c r="C51" i="79"/>
  <c r="I51" i="79"/>
  <c r="D51" i="79"/>
  <c r="E51" i="79"/>
  <c r="F51" i="79"/>
  <c r="G51" i="79"/>
  <c r="H51" i="79"/>
  <c r="J51" i="79"/>
  <c r="B52" i="79"/>
  <c r="C52" i="79"/>
  <c r="I52" i="79"/>
  <c r="D52" i="79"/>
  <c r="E52" i="79"/>
  <c r="F52" i="79"/>
  <c r="G52" i="79"/>
  <c r="H52" i="79"/>
  <c r="J52" i="79"/>
  <c r="B53" i="79"/>
  <c r="C53" i="79"/>
  <c r="I53" i="79"/>
  <c r="S53" i="79"/>
  <c r="D53" i="79"/>
  <c r="E53" i="79"/>
  <c r="F53" i="79"/>
  <c r="G53" i="79"/>
  <c r="H53" i="79"/>
  <c r="J53" i="79"/>
  <c r="B54" i="79"/>
  <c r="C54" i="79"/>
  <c r="D54" i="79"/>
  <c r="E54" i="79"/>
  <c r="F54" i="79"/>
  <c r="G54" i="79"/>
  <c r="H54" i="79"/>
  <c r="J54" i="79"/>
  <c r="B55" i="79"/>
  <c r="C55" i="79"/>
  <c r="I55" i="79"/>
  <c r="S55" i="79"/>
  <c r="D55" i="79"/>
  <c r="E55" i="79"/>
  <c r="F55" i="79"/>
  <c r="G55" i="79"/>
  <c r="H55" i="79"/>
  <c r="J55" i="79"/>
  <c r="B56" i="79"/>
  <c r="C56" i="79"/>
  <c r="D56" i="79"/>
  <c r="E56" i="79"/>
  <c r="F56" i="79"/>
  <c r="G56" i="79"/>
  <c r="H56" i="79"/>
  <c r="J56" i="79"/>
  <c r="B57" i="79"/>
  <c r="C57" i="79"/>
  <c r="D57" i="79"/>
  <c r="E57" i="79"/>
  <c r="F57" i="79"/>
  <c r="G57" i="79"/>
  <c r="H57" i="79"/>
  <c r="J57" i="79"/>
  <c r="B58" i="79"/>
  <c r="C58" i="79"/>
  <c r="I58" i="79"/>
  <c r="W58" i="79"/>
  <c r="D58" i="79"/>
  <c r="E58" i="79"/>
  <c r="F58" i="79"/>
  <c r="G58" i="79"/>
  <c r="H58" i="79"/>
  <c r="J58" i="79"/>
  <c r="B59" i="79"/>
  <c r="C59" i="79"/>
  <c r="I59" i="79"/>
  <c r="D59" i="79"/>
  <c r="E59" i="79"/>
  <c r="F59" i="79"/>
  <c r="G59" i="79"/>
  <c r="H59" i="79"/>
  <c r="J59" i="79"/>
  <c r="B60" i="79"/>
  <c r="C60" i="79"/>
  <c r="I60" i="79"/>
  <c r="D60" i="79"/>
  <c r="E60" i="79"/>
  <c r="F60" i="79"/>
  <c r="G60" i="79"/>
  <c r="H60" i="79"/>
  <c r="J60" i="79"/>
  <c r="B61" i="79"/>
  <c r="C61" i="79"/>
  <c r="I61" i="79"/>
  <c r="D61" i="79"/>
  <c r="E61" i="79"/>
  <c r="F61" i="79"/>
  <c r="G61" i="79"/>
  <c r="H61" i="79"/>
  <c r="J61" i="79"/>
  <c r="B62" i="79"/>
  <c r="C62" i="79"/>
  <c r="I62" i="79"/>
  <c r="D62" i="79"/>
  <c r="E62" i="79"/>
  <c r="F62" i="79"/>
  <c r="G62" i="79"/>
  <c r="H62" i="79"/>
  <c r="J62" i="79"/>
  <c r="B63" i="79"/>
  <c r="C63" i="79"/>
  <c r="I63" i="79"/>
  <c r="X63" i="79"/>
  <c r="D63" i="79"/>
  <c r="E63" i="79"/>
  <c r="F63" i="79"/>
  <c r="G63" i="79"/>
  <c r="H63" i="79"/>
  <c r="J63" i="79"/>
  <c r="B64" i="79"/>
  <c r="C64" i="79"/>
  <c r="I64" i="79"/>
  <c r="X64" i="79"/>
  <c r="D64" i="79"/>
  <c r="E64" i="79"/>
  <c r="F64" i="79"/>
  <c r="G64" i="79"/>
  <c r="H64" i="79"/>
  <c r="J64" i="79"/>
  <c r="B26" i="87"/>
  <c r="C26" i="87"/>
  <c r="D26" i="87"/>
  <c r="E26" i="87"/>
  <c r="F26" i="87"/>
  <c r="G26" i="87"/>
  <c r="H26" i="87"/>
  <c r="B27" i="87"/>
  <c r="C27" i="87"/>
  <c r="D27" i="87"/>
  <c r="E27" i="87"/>
  <c r="F27" i="87"/>
  <c r="G27" i="87"/>
  <c r="H27" i="87"/>
  <c r="B28" i="87"/>
  <c r="C28" i="87"/>
  <c r="D28" i="87"/>
  <c r="E28" i="87"/>
  <c r="F28" i="87"/>
  <c r="G28" i="87"/>
  <c r="H28" i="87"/>
  <c r="B29" i="87"/>
  <c r="C29" i="87"/>
  <c r="D29" i="87"/>
  <c r="E29" i="87"/>
  <c r="F29" i="87"/>
  <c r="G29" i="87"/>
  <c r="H29" i="87"/>
  <c r="B30" i="87"/>
  <c r="C30" i="87"/>
  <c r="D30" i="87"/>
  <c r="E30" i="87"/>
  <c r="F30" i="87"/>
  <c r="G30" i="87"/>
  <c r="H30" i="87"/>
  <c r="B31" i="87"/>
  <c r="C31" i="87"/>
  <c r="D31" i="87"/>
  <c r="E31" i="87"/>
  <c r="F31" i="87"/>
  <c r="G31" i="87"/>
  <c r="H31" i="87"/>
  <c r="B32" i="87"/>
  <c r="C32" i="87"/>
  <c r="D32" i="87"/>
  <c r="E32" i="87"/>
  <c r="F32" i="87"/>
  <c r="G32" i="87"/>
  <c r="H32" i="87"/>
  <c r="B33" i="87"/>
  <c r="C33" i="87"/>
  <c r="D33" i="87"/>
  <c r="E33" i="87"/>
  <c r="F33" i="87"/>
  <c r="G33" i="87"/>
  <c r="H33" i="87"/>
  <c r="B34" i="87"/>
  <c r="C34" i="87"/>
  <c r="D34" i="87"/>
  <c r="E34" i="87"/>
  <c r="F34" i="87"/>
  <c r="G34" i="87"/>
  <c r="H34" i="87"/>
  <c r="B35" i="87"/>
  <c r="C35" i="87"/>
  <c r="D35" i="87"/>
  <c r="E35" i="87"/>
  <c r="F35" i="87"/>
  <c r="G35" i="87"/>
  <c r="H35" i="87"/>
  <c r="B36" i="87"/>
  <c r="C36" i="87"/>
  <c r="D36" i="87"/>
  <c r="E36" i="87"/>
  <c r="F36" i="87"/>
  <c r="G36" i="87"/>
  <c r="H36" i="87"/>
  <c r="B37" i="87"/>
  <c r="C37" i="87"/>
  <c r="D37" i="87"/>
  <c r="E37" i="87"/>
  <c r="F37" i="87"/>
  <c r="G37" i="87"/>
  <c r="H37" i="87"/>
  <c r="B38" i="87"/>
  <c r="C38" i="87"/>
  <c r="D38" i="87"/>
  <c r="E38" i="87"/>
  <c r="F38" i="87"/>
  <c r="G38" i="87"/>
  <c r="H38" i="87"/>
  <c r="B39" i="87"/>
  <c r="C39" i="87"/>
  <c r="D39" i="87"/>
  <c r="E39" i="87"/>
  <c r="F39" i="87"/>
  <c r="G39" i="87"/>
  <c r="H39" i="87"/>
  <c r="B40" i="87"/>
  <c r="C40" i="87"/>
  <c r="D40" i="87"/>
  <c r="E40" i="87"/>
  <c r="F40" i="87"/>
  <c r="G40" i="87"/>
  <c r="H40" i="87"/>
  <c r="B41" i="87"/>
  <c r="C41" i="87"/>
  <c r="D41" i="87"/>
  <c r="E41" i="87"/>
  <c r="F41" i="87"/>
  <c r="G41" i="87"/>
  <c r="H41" i="87"/>
  <c r="B42" i="87"/>
  <c r="C42" i="87"/>
  <c r="D42" i="87"/>
  <c r="E42" i="87"/>
  <c r="F42" i="87"/>
  <c r="G42" i="87"/>
  <c r="H42" i="87"/>
  <c r="B43" i="87"/>
  <c r="C43" i="87"/>
  <c r="D43" i="87"/>
  <c r="E43" i="87"/>
  <c r="F43" i="87"/>
  <c r="G43" i="87"/>
  <c r="H43" i="87"/>
  <c r="B44" i="87"/>
  <c r="C44" i="87"/>
  <c r="D44" i="87"/>
  <c r="E44" i="87"/>
  <c r="F44" i="87"/>
  <c r="G44" i="87"/>
  <c r="H44" i="87"/>
  <c r="B45" i="87"/>
  <c r="C45" i="87"/>
  <c r="I45" i="87"/>
  <c r="D45" i="87"/>
  <c r="E45" i="87"/>
  <c r="F45" i="87"/>
  <c r="G45" i="87"/>
  <c r="H45" i="87"/>
  <c r="B46" i="87"/>
  <c r="C46" i="87"/>
  <c r="D46" i="87"/>
  <c r="E46" i="87"/>
  <c r="F46" i="87"/>
  <c r="G46" i="87"/>
  <c r="H46" i="87"/>
  <c r="B47" i="87"/>
  <c r="C47" i="87"/>
  <c r="D47" i="87"/>
  <c r="E47" i="87"/>
  <c r="F47" i="87"/>
  <c r="G47" i="87"/>
  <c r="H47" i="87"/>
  <c r="B48" i="87"/>
  <c r="C48" i="87"/>
  <c r="D48" i="87"/>
  <c r="E48" i="87"/>
  <c r="F48" i="87"/>
  <c r="G48" i="87"/>
  <c r="H48" i="87"/>
  <c r="B49" i="87"/>
  <c r="C49" i="87"/>
  <c r="D49" i="87"/>
  <c r="E49" i="87"/>
  <c r="F49" i="87"/>
  <c r="G49" i="87"/>
  <c r="H49" i="87"/>
  <c r="B50" i="87"/>
  <c r="C50" i="87"/>
  <c r="D50" i="87"/>
  <c r="E50" i="87"/>
  <c r="F50" i="87"/>
  <c r="G50" i="87"/>
  <c r="H50" i="87"/>
  <c r="B51" i="87"/>
  <c r="C51" i="87"/>
  <c r="D51" i="87"/>
  <c r="E51" i="87"/>
  <c r="F51" i="87"/>
  <c r="G51" i="87"/>
  <c r="H51" i="87"/>
  <c r="B52" i="87"/>
  <c r="C52" i="87"/>
  <c r="D52" i="87"/>
  <c r="E52" i="87"/>
  <c r="F52" i="87"/>
  <c r="G52" i="87"/>
  <c r="H52" i="87"/>
  <c r="B53" i="87"/>
  <c r="C53" i="87"/>
  <c r="D53" i="87"/>
  <c r="E53" i="87"/>
  <c r="F53" i="87"/>
  <c r="G53" i="87"/>
  <c r="H53" i="87"/>
  <c r="B54" i="87"/>
  <c r="C54" i="87"/>
  <c r="I54" i="87"/>
  <c r="R54" i="87"/>
  <c r="D54" i="87"/>
  <c r="E54" i="87"/>
  <c r="F54" i="87"/>
  <c r="G54" i="87"/>
  <c r="H54" i="87"/>
  <c r="B55" i="87"/>
  <c r="C55" i="87"/>
  <c r="D55" i="87"/>
  <c r="E55" i="87"/>
  <c r="F55" i="87"/>
  <c r="G55" i="87"/>
  <c r="H55" i="87"/>
  <c r="B56" i="87"/>
  <c r="C56" i="87"/>
  <c r="D56" i="87"/>
  <c r="E56" i="87"/>
  <c r="F56" i="87"/>
  <c r="G56" i="87"/>
  <c r="H56" i="87"/>
  <c r="B57" i="87"/>
  <c r="C57" i="87"/>
  <c r="D57" i="87"/>
  <c r="E57" i="87"/>
  <c r="F57" i="87"/>
  <c r="G57" i="87"/>
  <c r="H57" i="87"/>
  <c r="B58" i="87"/>
  <c r="C58" i="87"/>
  <c r="D58" i="87"/>
  <c r="E58" i="87"/>
  <c r="F58" i="87"/>
  <c r="G58" i="87"/>
  <c r="H58" i="87"/>
  <c r="B59" i="87"/>
  <c r="C59" i="87"/>
  <c r="D59" i="87"/>
  <c r="E59" i="87"/>
  <c r="F59" i="87"/>
  <c r="G59" i="87"/>
  <c r="H59" i="87"/>
  <c r="B60" i="87"/>
  <c r="C60" i="87"/>
  <c r="D60" i="87"/>
  <c r="E60" i="87"/>
  <c r="F60" i="87"/>
  <c r="G60" i="87"/>
  <c r="H60" i="87"/>
  <c r="B61" i="87"/>
  <c r="C61" i="87"/>
  <c r="D61" i="87"/>
  <c r="E61" i="87"/>
  <c r="F61" i="87"/>
  <c r="G61" i="87"/>
  <c r="H61" i="87"/>
  <c r="B62" i="87"/>
  <c r="C62" i="87"/>
  <c r="D62" i="87"/>
  <c r="E62" i="87"/>
  <c r="F62" i="87"/>
  <c r="G62" i="87"/>
  <c r="H62" i="87"/>
  <c r="B63" i="87"/>
  <c r="C63" i="87"/>
  <c r="D63" i="87"/>
  <c r="E63" i="87"/>
  <c r="F63" i="87"/>
  <c r="G63" i="87"/>
  <c r="H63" i="87"/>
  <c r="B64" i="87"/>
  <c r="C64" i="87"/>
  <c r="D64" i="87"/>
  <c r="E64" i="87"/>
  <c r="F64" i="87"/>
  <c r="G64" i="87"/>
  <c r="H64" i="87"/>
  <c r="B26" i="88"/>
  <c r="E26" i="88"/>
  <c r="G26" i="88"/>
  <c r="J26" i="88"/>
  <c r="B27" i="88"/>
  <c r="E27" i="88"/>
  <c r="G27" i="88"/>
  <c r="J27" i="88"/>
  <c r="B28" i="88"/>
  <c r="E28" i="88"/>
  <c r="G28" i="88"/>
  <c r="J28" i="88"/>
  <c r="B29" i="88"/>
  <c r="E29" i="88"/>
  <c r="G29" i="88"/>
  <c r="J29" i="88"/>
  <c r="B30" i="88"/>
  <c r="E30" i="88"/>
  <c r="G30" i="88"/>
  <c r="J30" i="88"/>
  <c r="B31" i="88"/>
  <c r="E31" i="88"/>
  <c r="G31" i="88"/>
  <c r="J31" i="88"/>
  <c r="B32" i="88"/>
  <c r="E32" i="88"/>
  <c r="G32" i="88"/>
  <c r="J32" i="88"/>
  <c r="B33" i="88"/>
  <c r="E33" i="88"/>
  <c r="G33" i="88"/>
  <c r="J33" i="88"/>
  <c r="B34" i="88"/>
  <c r="E34" i="88"/>
  <c r="G34" i="88"/>
  <c r="J34" i="88"/>
  <c r="B35" i="88"/>
  <c r="E35" i="88"/>
  <c r="G35" i="88"/>
  <c r="J35" i="88"/>
  <c r="B36" i="88"/>
  <c r="E36" i="88"/>
  <c r="G36" i="88"/>
  <c r="J36" i="88"/>
  <c r="B37" i="88"/>
  <c r="E37" i="88"/>
  <c r="G37" i="88"/>
  <c r="J37" i="88"/>
  <c r="B38" i="88"/>
  <c r="E38" i="88"/>
  <c r="G38" i="88"/>
  <c r="J38" i="88"/>
  <c r="B39" i="88"/>
  <c r="E39" i="88"/>
  <c r="G39" i="88"/>
  <c r="J39" i="88"/>
  <c r="B40" i="88"/>
  <c r="E40" i="88"/>
  <c r="G40" i="88"/>
  <c r="J40" i="88"/>
  <c r="B41" i="88"/>
  <c r="E41" i="88"/>
  <c r="G41" i="88"/>
  <c r="J41" i="88"/>
  <c r="B42" i="88"/>
  <c r="E42" i="88"/>
  <c r="G42" i="88"/>
  <c r="J42" i="88"/>
  <c r="B43" i="88"/>
  <c r="E43" i="88"/>
  <c r="G43" i="88"/>
  <c r="J43" i="88"/>
  <c r="B44" i="88"/>
  <c r="E44" i="88"/>
  <c r="G44" i="88"/>
  <c r="J44" i="88"/>
  <c r="B45" i="88"/>
  <c r="E45" i="88"/>
  <c r="G45" i="88"/>
  <c r="J45" i="88"/>
  <c r="B46" i="88"/>
  <c r="E46" i="88"/>
  <c r="G46" i="88"/>
  <c r="J46" i="88"/>
  <c r="B47" i="88"/>
  <c r="E47" i="88"/>
  <c r="G47" i="88"/>
  <c r="J47" i="88"/>
  <c r="B48" i="88"/>
  <c r="E48" i="88"/>
  <c r="G48" i="88"/>
  <c r="J48" i="88"/>
  <c r="B49" i="88"/>
  <c r="P49" i="88"/>
  <c r="E49" i="88"/>
  <c r="G49" i="88"/>
  <c r="J49" i="88"/>
  <c r="B50" i="88"/>
  <c r="E50" i="88"/>
  <c r="G50" i="88"/>
  <c r="J50" i="88"/>
  <c r="B51" i="88"/>
  <c r="E51" i="88"/>
  <c r="G51" i="88"/>
  <c r="J51" i="88"/>
  <c r="B52" i="88"/>
  <c r="E52" i="88"/>
  <c r="G52" i="88"/>
  <c r="J52" i="88"/>
  <c r="B53" i="88"/>
  <c r="E53" i="88"/>
  <c r="G53" i="88"/>
  <c r="J53" i="88"/>
  <c r="B54" i="88"/>
  <c r="E54" i="88"/>
  <c r="G54" i="88"/>
  <c r="J54" i="88"/>
  <c r="B55" i="88"/>
  <c r="E55" i="88"/>
  <c r="G55" i="88"/>
  <c r="J55" i="88"/>
  <c r="B56" i="88"/>
  <c r="E56" i="88"/>
  <c r="G56" i="88"/>
  <c r="J56" i="88"/>
  <c r="B57" i="88"/>
  <c r="E57" i="88"/>
  <c r="G57" i="88"/>
  <c r="J57" i="88"/>
  <c r="B58" i="88"/>
  <c r="E58" i="88"/>
  <c r="G58" i="88"/>
  <c r="J58" i="88"/>
  <c r="B59" i="88"/>
  <c r="E59" i="88"/>
  <c r="G59" i="88"/>
  <c r="J59" i="88"/>
  <c r="B60" i="88"/>
  <c r="E60" i="88"/>
  <c r="G60" i="88"/>
  <c r="J60" i="88"/>
  <c r="B61" i="88"/>
  <c r="E61" i="88"/>
  <c r="G61" i="88"/>
  <c r="J61" i="88"/>
  <c r="B62" i="88"/>
  <c r="E62" i="88"/>
  <c r="G62" i="88"/>
  <c r="J62" i="88"/>
  <c r="B63" i="88"/>
  <c r="E63" i="88"/>
  <c r="G63" i="88"/>
  <c r="J63" i="88"/>
  <c r="B64" i="88"/>
  <c r="E64" i="88"/>
  <c r="G64" i="88"/>
  <c r="J64" i="88"/>
  <c r="Q66" i="79"/>
  <c r="Q69" i="88"/>
  <c r="Q67" i="88"/>
  <c r="S74" i="88"/>
  <c r="R123" i="79"/>
  <c r="X123" i="79"/>
  <c r="P74" i="88"/>
  <c r="O74" i="88"/>
  <c r="P123" i="79"/>
  <c r="V123" i="79"/>
  <c r="R73" i="79"/>
  <c r="Q74" i="88"/>
  <c r="S73" i="88"/>
  <c r="S74" i="79"/>
  <c r="P122" i="79"/>
  <c r="V122" i="79"/>
  <c r="R73" i="88"/>
  <c r="S73" i="79"/>
  <c r="P72" i="79"/>
  <c r="O74" i="87"/>
  <c r="S122" i="79"/>
  <c r="Y122" i="79"/>
  <c r="S74" i="87"/>
  <c r="S73" i="87"/>
  <c r="P74" i="79"/>
  <c r="R74" i="87"/>
  <c r="R73" i="87"/>
  <c r="Q74" i="87"/>
  <c r="Q73" i="87"/>
  <c r="U122" i="79"/>
  <c r="O74" i="79"/>
  <c r="P73" i="79"/>
  <c r="Q73" i="88"/>
  <c r="O122" i="87"/>
  <c r="U122" i="87"/>
  <c r="Y123" i="79"/>
  <c r="O73" i="79"/>
  <c r="Q72" i="79"/>
  <c r="P73" i="88"/>
  <c r="P73" i="87"/>
  <c r="S72" i="88"/>
  <c r="S70" i="88"/>
  <c r="S68" i="88"/>
  <c r="Y68" i="79"/>
  <c r="Y72" i="79"/>
  <c r="Y70" i="79"/>
  <c r="P68" i="79"/>
  <c r="Q68" i="79"/>
  <c r="S71" i="88"/>
  <c r="S69" i="88"/>
  <c r="S67" i="88"/>
  <c r="P72" i="88"/>
  <c r="P71" i="88"/>
  <c r="P70" i="88"/>
  <c r="P69" i="88"/>
  <c r="P68" i="88"/>
  <c r="P67" i="88"/>
  <c r="P70" i="87"/>
  <c r="P71" i="79"/>
  <c r="Q71" i="79"/>
  <c r="O72" i="88"/>
  <c r="O71" i="88"/>
  <c r="O70" i="88"/>
  <c r="O69" i="88"/>
  <c r="O68" i="88"/>
  <c r="O67" i="88"/>
  <c r="P66" i="88"/>
  <c r="K65" i="88"/>
  <c r="Y66" i="79"/>
  <c r="Y69" i="79"/>
  <c r="U66" i="79"/>
  <c r="K69" i="87"/>
  <c r="U73" i="79"/>
  <c r="P69" i="79"/>
  <c r="Q69" i="79"/>
  <c r="Q67" i="79"/>
  <c r="P66" i="79"/>
  <c r="Y71" i="79"/>
  <c r="P70" i="79"/>
  <c r="Q70" i="79"/>
  <c r="K73" i="87"/>
  <c r="K65" i="87"/>
  <c r="V73" i="87"/>
  <c r="U73" i="87"/>
  <c r="Q69" i="87"/>
  <c r="Q65" i="87"/>
  <c r="Y73" i="79"/>
  <c r="U72" i="79"/>
  <c r="U71" i="79"/>
  <c r="U70" i="79"/>
  <c r="U69" i="79"/>
  <c r="U68" i="79"/>
  <c r="V74" i="87"/>
  <c r="P69" i="87"/>
  <c r="P65" i="87"/>
  <c r="K68" i="87"/>
  <c r="S68" i="87"/>
  <c r="O68" i="87"/>
  <c r="S72" i="87"/>
  <c r="K72" i="87"/>
  <c r="O72" i="87"/>
  <c r="W74" i="87"/>
  <c r="K74" i="87"/>
  <c r="P72" i="87"/>
  <c r="R70" i="87"/>
  <c r="P68" i="87"/>
  <c r="R66" i="87"/>
  <c r="K66" i="87"/>
  <c r="Q66" i="87"/>
  <c r="Y74" i="87"/>
  <c r="U74" i="87"/>
  <c r="X73" i="87"/>
  <c r="R72" i="87"/>
  <c r="I71" i="87"/>
  <c r="S69" i="87"/>
  <c r="O69" i="87"/>
  <c r="R68" i="87"/>
  <c r="I67" i="87"/>
  <c r="P66" i="87"/>
  <c r="S65" i="87"/>
  <c r="O65" i="87"/>
  <c r="Q70" i="87"/>
  <c r="W73" i="87"/>
  <c r="Q72" i="87"/>
  <c r="S70" i="87"/>
  <c r="R69" i="87"/>
  <c r="Q68" i="87"/>
  <c r="S66" i="87"/>
  <c r="R65" i="87"/>
  <c r="K74" i="88"/>
  <c r="K73" i="88"/>
  <c r="R72" i="88"/>
  <c r="K72" i="88"/>
  <c r="R71" i="88"/>
  <c r="K71" i="88"/>
  <c r="R70" i="88"/>
  <c r="R69" i="88"/>
  <c r="K69" i="88"/>
  <c r="R68" i="88"/>
  <c r="K68" i="88"/>
  <c r="R67" i="88"/>
  <c r="K67" i="88"/>
  <c r="S72" i="79"/>
  <c r="S71" i="79"/>
  <c r="S70" i="79"/>
  <c r="O69" i="79"/>
  <c r="S68" i="79"/>
  <c r="S67" i="79"/>
  <c r="X66" i="79"/>
  <c r="S65" i="79"/>
  <c r="W74" i="79"/>
  <c r="K74" i="79"/>
  <c r="W73" i="79"/>
  <c r="K73" i="79"/>
  <c r="W72" i="79"/>
  <c r="R72" i="79"/>
  <c r="K72" i="79"/>
  <c r="W71" i="79"/>
  <c r="R71" i="79"/>
  <c r="K71" i="79"/>
  <c r="W70" i="79"/>
  <c r="R70" i="79"/>
  <c r="W69" i="79"/>
  <c r="R69" i="79"/>
  <c r="K69" i="79"/>
  <c r="W68" i="79"/>
  <c r="R68" i="79"/>
  <c r="K68" i="79"/>
  <c r="W67" i="79"/>
  <c r="R67" i="79"/>
  <c r="K67" i="79"/>
  <c r="W66" i="79"/>
  <c r="R66" i="79"/>
  <c r="K66" i="79"/>
  <c r="W65" i="79"/>
  <c r="R65" i="79"/>
  <c r="K65" i="79"/>
  <c r="Y74" i="79"/>
  <c r="U74" i="79"/>
  <c r="Y67" i="79"/>
  <c r="U67" i="79"/>
  <c r="P67" i="79"/>
  <c r="Y65" i="79"/>
  <c r="U65" i="79"/>
  <c r="P65" i="79"/>
  <c r="X74" i="79"/>
  <c r="X73" i="79"/>
  <c r="X72" i="79"/>
  <c r="O72" i="79"/>
  <c r="X71" i="79"/>
  <c r="O71" i="79"/>
  <c r="X70" i="79"/>
  <c r="O70" i="79"/>
  <c r="X69" i="79"/>
  <c r="S69" i="79"/>
  <c r="X68" i="79"/>
  <c r="O68" i="79"/>
  <c r="X67" i="79"/>
  <c r="O67" i="79"/>
  <c r="S66" i="79"/>
  <c r="O66" i="79"/>
  <c r="X65" i="79"/>
  <c r="O65" i="79"/>
  <c r="V66" i="79"/>
  <c r="V65" i="79"/>
  <c r="Q123" i="79"/>
  <c r="W123" i="79"/>
  <c r="O123" i="79"/>
  <c r="U123" i="79"/>
  <c r="Q122" i="79"/>
  <c r="W122" i="79"/>
  <c r="R122" i="79"/>
  <c r="X122" i="79"/>
  <c r="S49" i="79"/>
  <c r="P49" i="79"/>
  <c r="P123" i="87"/>
  <c r="V123" i="87"/>
  <c r="S123" i="87"/>
  <c r="Y123" i="87"/>
  <c r="Q123" i="87"/>
  <c r="W123" i="87"/>
  <c r="Q49" i="88"/>
  <c r="Y53" i="79"/>
  <c r="P37" i="79"/>
  <c r="R123" i="87"/>
  <c r="X123" i="87"/>
  <c r="U123" i="87"/>
  <c r="R58" i="79"/>
  <c r="S35" i="79"/>
  <c r="U35" i="79"/>
  <c r="U33" i="79"/>
  <c r="X33" i="79"/>
  <c r="P33" i="79"/>
  <c r="S33" i="79"/>
  <c r="S27" i="79"/>
  <c r="U27" i="79"/>
  <c r="I46" i="79"/>
  <c r="U46" i="79"/>
  <c r="I43" i="87"/>
  <c r="R43" i="87"/>
  <c r="I40" i="79"/>
  <c r="O40" i="79"/>
  <c r="S39" i="79"/>
  <c r="U39" i="79"/>
  <c r="O49" i="88"/>
  <c r="O53" i="79"/>
  <c r="P53" i="79"/>
  <c r="I50" i="79"/>
  <c r="Y50" i="79"/>
  <c r="U41" i="79"/>
  <c r="P41" i="79"/>
  <c r="P48" i="88"/>
  <c r="P46" i="88"/>
  <c r="V58" i="79"/>
  <c r="X58" i="79"/>
  <c r="U53" i="79"/>
  <c r="S51" i="79"/>
  <c r="Q49" i="79"/>
  <c r="I49" i="79"/>
  <c r="U49" i="79"/>
  <c r="R49" i="79"/>
  <c r="I47" i="79"/>
  <c r="Y47" i="79"/>
  <c r="S43" i="79"/>
  <c r="U43" i="79"/>
  <c r="X41" i="79"/>
  <c r="S49" i="88"/>
  <c r="I58" i="87"/>
  <c r="S58" i="87"/>
  <c r="I53" i="87"/>
  <c r="S53" i="87"/>
  <c r="U37" i="79"/>
  <c r="X37" i="79"/>
  <c r="O37" i="79"/>
  <c r="Y37" i="79"/>
  <c r="O32" i="79"/>
  <c r="X32" i="79"/>
  <c r="Y32" i="79"/>
  <c r="U32" i="79"/>
  <c r="U31" i="79"/>
  <c r="R49" i="88"/>
  <c r="I35" i="87"/>
  <c r="R35" i="87"/>
  <c r="I31" i="87"/>
  <c r="P31" i="87"/>
  <c r="I27" i="87"/>
  <c r="R27" i="87"/>
  <c r="I44" i="79"/>
  <c r="Q44" i="79"/>
  <c r="U29" i="79"/>
  <c r="X29" i="79"/>
  <c r="O29" i="79"/>
  <c r="Y29" i="79"/>
  <c r="I54" i="79"/>
  <c r="P54" i="79"/>
  <c r="S52" i="79"/>
  <c r="U52" i="79"/>
  <c r="I48" i="79"/>
  <c r="U48" i="79"/>
  <c r="I36" i="79"/>
  <c r="Q36" i="79"/>
  <c r="S32" i="79"/>
  <c r="P32" i="79"/>
  <c r="P29" i="79"/>
  <c r="I61" i="87"/>
  <c r="P61" i="87"/>
  <c r="I57" i="87"/>
  <c r="R57" i="87"/>
  <c r="I51" i="87"/>
  <c r="S51" i="87"/>
  <c r="P49" i="87"/>
  <c r="I42" i="87"/>
  <c r="S42" i="87"/>
  <c r="I39" i="87"/>
  <c r="R39" i="87"/>
  <c r="I56" i="79"/>
  <c r="R56" i="79"/>
  <c r="U45" i="79"/>
  <c r="X45" i="79"/>
  <c r="O45" i="79"/>
  <c r="Y45" i="79"/>
  <c r="I28" i="79"/>
  <c r="I55" i="87"/>
  <c r="O55" i="87"/>
  <c r="Q54" i="87"/>
  <c r="I50" i="87"/>
  <c r="P50" i="87"/>
  <c r="I46" i="87"/>
  <c r="P46" i="87"/>
  <c r="Q45" i="87"/>
  <c r="I34" i="87"/>
  <c r="R34" i="87"/>
  <c r="I30" i="87"/>
  <c r="Q30" i="87"/>
  <c r="I26" i="87"/>
  <c r="R26" i="87"/>
  <c r="S64" i="79"/>
  <c r="P58" i="79"/>
  <c r="O58" i="79"/>
  <c r="X53" i="79"/>
  <c r="Q53" i="79"/>
  <c r="S45" i="79"/>
  <c r="Y41" i="79"/>
  <c r="O41" i="79"/>
  <c r="Q41" i="79"/>
  <c r="S37" i="79"/>
  <c r="Y33" i="79"/>
  <c r="O33" i="79"/>
  <c r="Q33" i="79"/>
  <c r="S29" i="79"/>
  <c r="Q45" i="79"/>
  <c r="Q37" i="79"/>
  <c r="Q29" i="79"/>
  <c r="Q32" i="79"/>
  <c r="X122" i="87"/>
  <c r="S122" i="87"/>
  <c r="Y122" i="87"/>
  <c r="P122" i="87"/>
  <c r="V122" i="87"/>
  <c r="Q122" i="87"/>
  <c r="W122" i="87"/>
  <c r="I62" i="87"/>
  <c r="Q62" i="87"/>
  <c r="I38" i="87"/>
  <c r="O49" i="87"/>
  <c r="R45" i="88"/>
  <c r="U62" i="79"/>
  <c r="Y62" i="79"/>
  <c r="R62" i="79"/>
  <c r="S62" i="79"/>
  <c r="V62" i="79"/>
  <c r="W62" i="79"/>
  <c r="O62" i="79"/>
  <c r="X62" i="79"/>
  <c r="U60" i="79"/>
  <c r="Y60" i="79"/>
  <c r="W60" i="79"/>
  <c r="S60" i="79"/>
  <c r="V60" i="79"/>
  <c r="R60" i="79"/>
  <c r="O60" i="79"/>
  <c r="X60" i="79"/>
  <c r="U59" i="79"/>
  <c r="Y59" i="79"/>
  <c r="R59" i="79"/>
  <c r="S59" i="79"/>
  <c r="V59" i="79"/>
  <c r="W59" i="79"/>
  <c r="O59" i="79"/>
  <c r="X59" i="79"/>
  <c r="U64" i="79"/>
  <c r="Y64" i="79"/>
  <c r="R64" i="79"/>
  <c r="V64" i="79"/>
  <c r="W64" i="79"/>
  <c r="U63" i="79"/>
  <c r="Y63" i="79"/>
  <c r="W63" i="79"/>
  <c r="V63" i="79"/>
  <c r="R63" i="79"/>
  <c r="O63" i="79"/>
  <c r="U61" i="79"/>
  <c r="Y61" i="79"/>
  <c r="W61" i="79"/>
  <c r="S61" i="79"/>
  <c r="V61" i="79"/>
  <c r="R61" i="79"/>
  <c r="O61" i="79"/>
  <c r="X61" i="79"/>
  <c r="S63" i="79"/>
  <c r="O64" i="79"/>
  <c r="V55" i="79"/>
  <c r="R55" i="79"/>
  <c r="W55" i="79"/>
  <c r="V51" i="79"/>
  <c r="R51" i="79"/>
  <c r="W51" i="79"/>
  <c r="V42" i="79"/>
  <c r="R42" i="79"/>
  <c r="W42" i="79"/>
  <c r="V38" i="79"/>
  <c r="R38" i="79"/>
  <c r="W38" i="79"/>
  <c r="V34" i="79"/>
  <c r="R34" i="79"/>
  <c r="W34" i="79"/>
  <c r="V30" i="79"/>
  <c r="R30" i="79"/>
  <c r="W30" i="79"/>
  <c r="S26" i="79"/>
  <c r="P55" i="79"/>
  <c r="V52" i="79"/>
  <c r="R52" i="79"/>
  <c r="W52" i="79"/>
  <c r="P51" i="79"/>
  <c r="V43" i="79"/>
  <c r="R43" i="79"/>
  <c r="W43" i="79"/>
  <c r="Y42" i="79"/>
  <c r="P42" i="79"/>
  <c r="V39" i="79"/>
  <c r="R39" i="79"/>
  <c r="W39" i="79"/>
  <c r="Y38" i="79"/>
  <c r="P38" i="79"/>
  <c r="V35" i="79"/>
  <c r="R35" i="79"/>
  <c r="W35" i="79"/>
  <c r="Y34" i="79"/>
  <c r="P34" i="79"/>
  <c r="V31" i="79"/>
  <c r="R31" i="79"/>
  <c r="W31" i="79"/>
  <c r="Y30" i="79"/>
  <c r="P30" i="79"/>
  <c r="V27" i="79"/>
  <c r="R27" i="79"/>
  <c r="W27" i="79"/>
  <c r="Y26" i="79"/>
  <c r="P26" i="79"/>
  <c r="Q64" i="79"/>
  <c r="Q63" i="79"/>
  <c r="Q62" i="79"/>
  <c r="Q61" i="79"/>
  <c r="Q60" i="79"/>
  <c r="Q59" i="79"/>
  <c r="U58" i="79"/>
  <c r="X55" i="79"/>
  <c r="O55" i="79"/>
  <c r="Q55" i="79"/>
  <c r="V53" i="79"/>
  <c r="R53" i="79"/>
  <c r="W53" i="79"/>
  <c r="Y52" i="79"/>
  <c r="P52" i="79"/>
  <c r="X51" i="79"/>
  <c r="O51" i="79"/>
  <c r="Q51" i="79"/>
  <c r="Y43" i="79"/>
  <c r="P43" i="79"/>
  <c r="X42" i="79"/>
  <c r="O42" i="79"/>
  <c r="Q42" i="79"/>
  <c r="Y39" i="79"/>
  <c r="P39" i="79"/>
  <c r="X38" i="79"/>
  <c r="O38" i="79"/>
  <c r="Q38" i="79"/>
  <c r="Y35" i="79"/>
  <c r="P35" i="79"/>
  <c r="X34" i="79"/>
  <c r="O34" i="79"/>
  <c r="Q34" i="79"/>
  <c r="V32" i="79"/>
  <c r="R32" i="79"/>
  <c r="W32" i="79"/>
  <c r="Y31" i="79"/>
  <c r="P31" i="79"/>
  <c r="X30" i="79"/>
  <c r="O30" i="79"/>
  <c r="Q30" i="79"/>
  <c r="Y27" i="79"/>
  <c r="P27" i="79"/>
  <c r="X26" i="79"/>
  <c r="Q26" i="79"/>
  <c r="V26" i="79"/>
  <c r="R26" i="79"/>
  <c r="W26" i="79"/>
  <c r="Y55" i="79"/>
  <c r="Y51" i="79"/>
  <c r="P64" i="79"/>
  <c r="P63" i="79"/>
  <c r="P62" i="79"/>
  <c r="P61" i="79"/>
  <c r="P60" i="79"/>
  <c r="P59" i="79"/>
  <c r="Y58" i="79"/>
  <c r="S58" i="79"/>
  <c r="Q58" i="79"/>
  <c r="I57" i="79"/>
  <c r="R57" i="79"/>
  <c r="U55" i="79"/>
  <c r="X52" i="79"/>
  <c r="O52" i="79"/>
  <c r="Q52" i="79"/>
  <c r="U51" i="79"/>
  <c r="V45" i="79"/>
  <c r="R45" i="79"/>
  <c r="W45" i="79"/>
  <c r="X43" i="79"/>
  <c r="O43" i="79"/>
  <c r="Q43" i="79"/>
  <c r="U42" i="79"/>
  <c r="V41" i="79"/>
  <c r="R41" i="79"/>
  <c r="W41" i="79"/>
  <c r="X39" i="79"/>
  <c r="O39" i="79"/>
  <c r="Q39" i="79"/>
  <c r="U38" i="79"/>
  <c r="V37" i="79"/>
  <c r="R37" i="79"/>
  <c r="W37" i="79"/>
  <c r="X35" i="79"/>
  <c r="O35" i="79"/>
  <c r="Q35" i="79"/>
  <c r="U34" i="79"/>
  <c r="V33" i="79"/>
  <c r="R33" i="79"/>
  <c r="W33" i="79"/>
  <c r="X31" i="79"/>
  <c r="O31" i="79"/>
  <c r="Q31" i="79"/>
  <c r="U30" i="79"/>
  <c r="V29" i="79"/>
  <c r="R29" i="79"/>
  <c r="W29" i="79"/>
  <c r="X27" i="79"/>
  <c r="O27" i="79"/>
  <c r="Q27" i="79"/>
  <c r="U26" i="79"/>
  <c r="I47" i="87"/>
  <c r="Q47" i="87"/>
  <c r="P45" i="87"/>
  <c r="I64" i="87"/>
  <c r="I60" i="87"/>
  <c r="R60" i="87"/>
  <c r="I56" i="87"/>
  <c r="S45" i="87"/>
  <c r="O45" i="87"/>
  <c r="I63" i="87"/>
  <c r="P63" i="87"/>
  <c r="I59" i="87"/>
  <c r="O54" i="87"/>
  <c r="S54" i="87"/>
  <c r="P54" i="87"/>
  <c r="I48" i="87"/>
  <c r="R48" i="87"/>
  <c r="R49" i="87"/>
  <c r="I49" i="87"/>
  <c r="S49" i="87"/>
  <c r="Q49" i="87"/>
  <c r="I40" i="87"/>
  <c r="Q40" i="87"/>
  <c r="I36" i="87"/>
  <c r="P36" i="87"/>
  <c r="I32" i="87"/>
  <c r="P32" i="87"/>
  <c r="I28" i="87"/>
  <c r="Q28" i="87"/>
  <c r="I52" i="87"/>
  <c r="O52" i="87"/>
  <c r="R45" i="87"/>
  <c r="I44" i="87"/>
  <c r="Q44" i="87"/>
  <c r="I41" i="87"/>
  <c r="Q41" i="87"/>
  <c r="I37" i="87"/>
  <c r="P37" i="87"/>
  <c r="I33" i="87"/>
  <c r="Q33" i="87"/>
  <c r="I29" i="87"/>
  <c r="Q29" i="87"/>
  <c r="K63" i="79"/>
  <c r="K53" i="79"/>
  <c r="K52" i="79"/>
  <c r="K48" i="76"/>
  <c r="K47" i="76"/>
  <c r="K45" i="76"/>
  <c r="K41" i="79"/>
  <c r="K38" i="79"/>
  <c r="K37" i="79"/>
  <c r="K32" i="79"/>
  <c r="K29" i="79"/>
  <c r="K49" i="76"/>
  <c r="K33" i="79"/>
  <c r="K46" i="76"/>
  <c r="I68" i="14"/>
  <c r="H68" i="14"/>
  <c r="F68" i="14"/>
  <c r="E68" i="14"/>
  <c r="P50" i="79"/>
  <c r="S50" i="79"/>
  <c r="W48" i="79"/>
  <c r="Q50" i="87"/>
  <c r="R50" i="79"/>
  <c r="Q50" i="79"/>
  <c r="O50" i="87"/>
  <c r="R50" i="87"/>
  <c r="O50" i="79"/>
  <c r="S50" i="87"/>
  <c r="W49" i="79"/>
  <c r="R65" i="88"/>
  <c r="S65" i="88"/>
  <c r="K43" i="87"/>
  <c r="R44" i="79"/>
  <c r="Q66" i="88"/>
  <c r="O66" i="88"/>
  <c r="K66" i="88"/>
  <c r="S66" i="88"/>
  <c r="R66" i="88"/>
  <c r="Q65" i="88"/>
  <c r="O65" i="88"/>
  <c r="P65" i="88"/>
  <c r="K70" i="76"/>
  <c r="V49" i="79"/>
  <c r="K59" i="79"/>
  <c r="K64" i="79"/>
  <c r="S48" i="79"/>
  <c r="K67" i="87"/>
  <c r="R67" i="87"/>
  <c r="O67" i="87"/>
  <c r="S67" i="87"/>
  <c r="K71" i="87"/>
  <c r="R71" i="87"/>
  <c r="O71" i="87"/>
  <c r="S71" i="87"/>
  <c r="Q67" i="87"/>
  <c r="Q71" i="87"/>
  <c r="P67" i="87"/>
  <c r="P71" i="87"/>
  <c r="Q48" i="87"/>
  <c r="Y46" i="79"/>
  <c r="K50" i="79"/>
  <c r="O35" i="87"/>
  <c r="Y56" i="79"/>
  <c r="P27" i="87"/>
  <c r="Q57" i="87"/>
  <c r="S57" i="87"/>
  <c r="R54" i="79"/>
  <c r="U40" i="79"/>
  <c r="O27" i="87"/>
  <c r="Q56" i="79"/>
  <c r="U56" i="79"/>
  <c r="R42" i="87"/>
  <c r="S56" i="79"/>
  <c r="R36" i="79"/>
  <c r="O48" i="87"/>
  <c r="P47" i="79"/>
  <c r="Q48" i="79"/>
  <c r="Q48" i="88"/>
  <c r="S46" i="88"/>
  <c r="O48" i="88"/>
  <c r="Q61" i="87"/>
  <c r="R46" i="87"/>
  <c r="K27" i="87"/>
  <c r="K56" i="79"/>
  <c r="O30" i="87"/>
  <c r="O42" i="87"/>
  <c r="Q27" i="87"/>
  <c r="S47" i="79"/>
  <c r="P48" i="79"/>
  <c r="S48" i="88"/>
  <c r="O47" i="88"/>
  <c r="O47" i="87"/>
  <c r="R40" i="79"/>
  <c r="Q40" i="79"/>
  <c r="Y40" i="79"/>
  <c r="S47" i="87"/>
  <c r="K49" i="79"/>
  <c r="K46" i="79"/>
  <c r="S48" i="87"/>
  <c r="R47" i="87"/>
  <c r="V46" i="79"/>
  <c r="Q43" i="87"/>
  <c r="Q47" i="79"/>
  <c r="Q46" i="88"/>
  <c r="R46" i="79"/>
  <c r="S46" i="87"/>
  <c r="Q46" i="87"/>
  <c r="O46" i="88"/>
  <c r="Q47" i="88"/>
  <c r="P47" i="88"/>
  <c r="S43" i="87"/>
  <c r="P47" i="87"/>
  <c r="R47" i="88"/>
  <c r="O46" i="79"/>
  <c r="Q46" i="79"/>
  <c r="O46" i="87"/>
  <c r="P46" i="79"/>
  <c r="O43" i="87"/>
  <c r="O26" i="87"/>
  <c r="P48" i="87"/>
  <c r="W46" i="79"/>
  <c r="V40" i="79"/>
  <c r="P43" i="87"/>
  <c r="O48" i="79"/>
  <c r="R48" i="79"/>
  <c r="S47" i="88"/>
  <c r="S46" i="79"/>
  <c r="R48" i="88"/>
  <c r="R47" i="79"/>
  <c r="R46" i="88"/>
  <c r="O47" i="79"/>
  <c r="S34" i="87"/>
  <c r="V44" i="79"/>
  <c r="K44" i="79"/>
  <c r="S40" i="79"/>
  <c r="V54" i="79"/>
  <c r="X47" i="79"/>
  <c r="W50" i="79"/>
  <c r="K47" i="79"/>
  <c r="S27" i="87"/>
  <c r="S35" i="87"/>
  <c r="S61" i="87"/>
  <c r="U47" i="79"/>
  <c r="X50" i="79"/>
  <c r="W47" i="79"/>
  <c r="V50" i="79"/>
  <c r="O54" i="79"/>
  <c r="S26" i="87"/>
  <c r="R61" i="87"/>
  <c r="W54" i="79"/>
  <c r="W44" i="79"/>
  <c r="U50" i="79"/>
  <c r="V47" i="79"/>
  <c r="Q35" i="87"/>
  <c r="S54" i="79"/>
  <c r="O58" i="87"/>
  <c r="R58" i="87"/>
  <c r="S36" i="79"/>
  <c r="R55" i="87"/>
  <c r="X48" i="79"/>
  <c r="K48" i="79"/>
  <c r="S62" i="87"/>
  <c r="V36" i="79"/>
  <c r="S44" i="79"/>
  <c r="R30" i="87"/>
  <c r="O51" i="87"/>
  <c r="P53" i="87"/>
  <c r="V48" i="79"/>
  <c r="P35" i="87"/>
  <c r="P30" i="87"/>
  <c r="P42" i="87"/>
  <c r="R53" i="87"/>
  <c r="S30" i="87"/>
  <c r="O53" i="87"/>
  <c r="Q60" i="87"/>
  <c r="Q42" i="87"/>
  <c r="P36" i="79"/>
  <c r="P44" i="79"/>
  <c r="Q53" i="87"/>
  <c r="O34" i="87"/>
  <c r="P58" i="87"/>
  <c r="O62" i="87"/>
  <c r="O57" i="87"/>
  <c r="K27" i="79"/>
  <c r="Q58" i="87"/>
  <c r="S39" i="87"/>
  <c r="P57" i="87"/>
  <c r="P62" i="87"/>
  <c r="Y49" i="79"/>
  <c r="R62" i="87"/>
  <c r="P39" i="87"/>
  <c r="X40" i="79"/>
  <c r="P40" i="79"/>
  <c r="K26" i="87"/>
  <c r="K36" i="79"/>
  <c r="K49" i="88"/>
  <c r="O39" i="87"/>
  <c r="P55" i="87"/>
  <c r="O61" i="87"/>
  <c r="X49" i="79"/>
  <c r="Y48" i="79"/>
  <c r="W36" i="79"/>
  <c r="W40" i="79"/>
  <c r="X46" i="79"/>
  <c r="Q39" i="87"/>
  <c r="P59" i="87"/>
  <c r="O59" i="87"/>
  <c r="U28" i="79"/>
  <c r="Y28" i="79"/>
  <c r="X28" i="79"/>
  <c r="O28" i="79"/>
  <c r="P28" i="79"/>
  <c r="V28" i="79"/>
  <c r="Q28" i="79"/>
  <c r="S28" i="79"/>
  <c r="W28" i="79"/>
  <c r="R31" i="87"/>
  <c r="Q31" i="87"/>
  <c r="O31" i="87"/>
  <c r="K39" i="87"/>
  <c r="K39" i="79"/>
  <c r="K54" i="79"/>
  <c r="K54" i="87"/>
  <c r="K30" i="79"/>
  <c r="K30" i="87"/>
  <c r="K35" i="87"/>
  <c r="K58" i="79"/>
  <c r="K38" i="87"/>
  <c r="K46" i="87"/>
  <c r="K53" i="87"/>
  <c r="R28" i="79"/>
  <c r="K35" i="79"/>
  <c r="K31" i="87"/>
  <c r="K31" i="79"/>
  <c r="K45" i="79"/>
  <c r="K45" i="87"/>
  <c r="K45" i="88"/>
  <c r="K60" i="79"/>
  <c r="K28" i="79"/>
  <c r="K42" i="87"/>
  <c r="K42" i="79"/>
  <c r="K51" i="79"/>
  <c r="K51" i="87"/>
  <c r="K61" i="79"/>
  <c r="K61" i="87"/>
  <c r="K46" i="88"/>
  <c r="K47" i="88"/>
  <c r="K48" i="88"/>
  <c r="S31" i="87"/>
  <c r="Q56" i="87"/>
  <c r="R56" i="87"/>
  <c r="K50" i="87"/>
  <c r="Q55" i="87"/>
  <c r="S55" i="87"/>
  <c r="K26" i="79"/>
  <c r="K55" i="79"/>
  <c r="K55" i="87"/>
  <c r="K57" i="87"/>
  <c r="K62" i="79"/>
  <c r="K62" i="87"/>
  <c r="K43" i="79"/>
  <c r="Q38" i="87"/>
  <c r="P38" i="87"/>
  <c r="S38" i="87"/>
  <c r="R51" i="87"/>
  <c r="Q51" i="87"/>
  <c r="P51" i="87"/>
  <c r="Q26" i="87"/>
  <c r="P26" i="87"/>
  <c r="V56" i="79"/>
  <c r="W56" i="79"/>
  <c r="X56" i="79"/>
  <c r="U54" i="79"/>
  <c r="X54" i="79"/>
  <c r="Y54" i="79"/>
  <c r="P56" i="79"/>
  <c r="Q34" i="87"/>
  <c r="P34" i="87"/>
  <c r="O56" i="79"/>
  <c r="U36" i="79"/>
  <c r="Y36" i="79"/>
  <c r="O36" i="79"/>
  <c r="X36" i="79"/>
  <c r="Q54" i="79"/>
  <c r="U44" i="79"/>
  <c r="Y44" i="79"/>
  <c r="O44" i="79"/>
  <c r="X44" i="79"/>
  <c r="Q32" i="87"/>
  <c r="O38" i="87"/>
  <c r="O63" i="87"/>
  <c r="O44" i="87"/>
  <c r="R38" i="87"/>
  <c r="S45" i="88"/>
  <c r="O45" i="88"/>
  <c r="Q45" i="88"/>
  <c r="P45" i="88"/>
  <c r="V57" i="79"/>
  <c r="W57" i="79"/>
  <c r="K57" i="79"/>
  <c r="S57" i="79"/>
  <c r="U57" i="79"/>
  <c r="X57" i="79"/>
  <c r="Y57" i="79"/>
  <c r="O57" i="79"/>
  <c r="Q57" i="79"/>
  <c r="P57" i="79"/>
  <c r="K48" i="87"/>
  <c r="O64" i="87"/>
  <c r="S64" i="87"/>
  <c r="P64" i="87"/>
  <c r="S28" i="87"/>
  <c r="K28" i="87"/>
  <c r="R28" i="87"/>
  <c r="O28" i="87"/>
  <c r="P40" i="87"/>
  <c r="Q37" i="87"/>
  <c r="P52" i="87"/>
  <c r="R52" i="87"/>
  <c r="S52" i="87"/>
  <c r="K52" i="87"/>
  <c r="S36" i="87"/>
  <c r="R36" i="87"/>
  <c r="O36" i="87"/>
  <c r="K36" i="87"/>
  <c r="R59" i="87"/>
  <c r="K63" i="87"/>
  <c r="R63" i="87"/>
  <c r="K56" i="87"/>
  <c r="O56" i="87"/>
  <c r="P56" i="87"/>
  <c r="S56" i="87"/>
  <c r="Q64" i="87"/>
  <c r="K29" i="87"/>
  <c r="S29" i="87"/>
  <c r="O29" i="87"/>
  <c r="K33" i="87"/>
  <c r="S33" i="87"/>
  <c r="O33" i="87"/>
  <c r="K37" i="87"/>
  <c r="S37" i="87"/>
  <c r="O37" i="87"/>
  <c r="K41" i="87"/>
  <c r="S41" i="87"/>
  <c r="O41" i="87"/>
  <c r="S40" i="87"/>
  <c r="R40" i="87"/>
  <c r="O40" i="87"/>
  <c r="P33" i="87"/>
  <c r="K49" i="87"/>
  <c r="R64" i="87"/>
  <c r="K47" i="87"/>
  <c r="R29" i="87"/>
  <c r="R33" i="87"/>
  <c r="R37" i="87"/>
  <c r="R41" i="87"/>
  <c r="P44" i="87"/>
  <c r="K44" i="87"/>
  <c r="S44" i="87"/>
  <c r="R44" i="87"/>
  <c r="Q52" i="87"/>
  <c r="P28" i="87"/>
  <c r="S32" i="87"/>
  <c r="R32" i="87"/>
  <c r="O32" i="87"/>
  <c r="K32" i="87"/>
  <c r="Q36" i="87"/>
  <c r="Q59" i="87"/>
  <c r="Q63" i="87"/>
  <c r="P29" i="87"/>
  <c r="K60" i="87"/>
  <c r="O60" i="87"/>
  <c r="S60" i="87"/>
  <c r="P60" i="87"/>
  <c r="P41" i="87"/>
  <c r="S59" i="87"/>
  <c r="S63" i="87"/>
  <c r="G68" i="14"/>
  <c r="K59" i="87"/>
  <c r="K34" i="79"/>
  <c r="K58" i="87"/>
  <c r="K64" i="87"/>
  <c r="K40" i="79"/>
  <c r="K40" i="87"/>
  <c r="K34" i="87"/>
  <c r="K70" i="87"/>
  <c r="K70" i="88"/>
  <c r="K70" i="79"/>
  <c r="A1" i="97"/>
  <c r="J10" i="97"/>
  <c r="I10" i="97"/>
  <c r="H10" i="97"/>
  <c r="G10" i="97"/>
  <c r="F10" i="97"/>
  <c r="B8" i="79"/>
  <c r="B9" i="79"/>
  <c r="B8" i="88"/>
  <c r="B9" i="88"/>
  <c r="B8" i="87"/>
  <c r="B9" i="87"/>
  <c r="H8" i="87"/>
  <c r="H9" i="87"/>
  <c r="H8" i="79"/>
  <c r="H9" i="79"/>
  <c r="F8" i="79"/>
  <c r="F9" i="79"/>
  <c r="F8" i="87"/>
  <c r="F9" i="87"/>
  <c r="D8" i="87"/>
  <c r="D9" i="87"/>
  <c r="D8" i="79"/>
  <c r="D9" i="79"/>
  <c r="C16" i="87"/>
  <c r="C15" i="87"/>
  <c r="C14" i="87"/>
  <c r="C13" i="87"/>
  <c r="C12" i="87"/>
  <c r="C11" i="87"/>
  <c r="C10" i="87"/>
  <c r="C9" i="87"/>
  <c r="C8" i="87"/>
  <c r="C16" i="88"/>
  <c r="C15" i="88"/>
  <c r="C14" i="88"/>
  <c r="C13" i="88"/>
  <c r="C12" i="88"/>
  <c r="C11" i="88"/>
  <c r="C10" i="88"/>
  <c r="C9" i="88"/>
  <c r="C8" i="88"/>
  <c r="C16" i="79"/>
  <c r="C15" i="79"/>
  <c r="C14" i="79"/>
  <c r="C13" i="79"/>
  <c r="C12" i="79"/>
  <c r="C11" i="79"/>
  <c r="C10" i="79"/>
  <c r="C9" i="79"/>
  <c r="C8" i="79"/>
  <c r="D10" i="87"/>
  <c r="X11" i="79"/>
  <c r="Y11" i="87"/>
  <c r="V11" i="79"/>
  <c r="B11" i="79"/>
  <c r="D11" i="79"/>
  <c r="E11" i="79"/>
  <c r="F11" i="79"/>
  <c r="G11" i="79"/>
  <c r="H11" i="79"/>
  <c r="I11" i="79"/>
  <c r="J11" i="79"/>
  <c r="B11" i="87"/>
  <c r="D11" i="87"/>
  <c r="E11" i="87"/>
  <c r="F11" i="87"/>
  <c r="G11" i="87"/>
  <c r="H11" i="87"/>
  <c r="I11" i="87"/>
  <c r="X11" i="87"/>
  <c r="B11" i="88"/>
  <c r="E11" i="88"/>
  <c r="G11" i="88"/>
  <c r="I11" i="88"/>
  <c r="J11" i="88"/>
  <c r="Y11" i="79"/>
  <c r="U11" i="79"/>
  <c r="U11" i="87"/>
  <c r="W11" i="87"/>
  <c r="V11" i="87"/>
  <c r="W11" i="79"/>
  <c r="I8" i="79"/>
  <c r="I9" i="79"/>
  <c r="I10" i="79"/>
  <c r="I12" i="79"/>
  <c r="I13" i="79"/>
  <c r="I14" i="79"/>
  <c r="I15" i="79"/>
  <c r="I16" i="79"/>
  <c r="I17" i="79"/>
  <c r="I18" i="79"/>
  <c r="I21" i="79"/>
  <c r="I22" i="79"/>
  <c r="B5" i="97"/>
  <c r="G157" i="79"/>
  <c r="G156" i="79"/>
  <c r="G155" i="79"/>
  <c r="G154" i="79"/>
  <c r="G153" i="79"/>
  <c r="G152" i="79"/>
  <c r="G151" i="79"/>
  <c r="G150" i="79"/>
  <c r="G149" i="79"/>
  <c r="G148" i="79"/>
  <c r="G147" i="79"/>
  <c r="G146" i="79"/>
  <c r="G157" i="87"/>
  <c r="G156" i="87"/>
  <c r="G155" i="87"/>
  <c r="G154" i="87"/>
  <c r="G153" i="87"/>
  <c r="G152" i="87"/>
  <c r="G151" i="87"/>
  <c r="G150" i="87"/>
  <c r="G149" i="87"/>
  <c r="G148" i="87"/>
  <c r="G147" i="87"/>
  <c r="G146" i="87"/>
  <c r="F77" i="79"/>
  <c r="F76" i="79"/>
  <c r="F25" i="79"/>
  <c r="H77" i="79"/>
  <c r="H76" i="79"/>
  <c r="M127" i="87"/>
  <c r="M127" i="79"/>
  <c r="M19" i="87"/>
  <c r="Y18" i="87"/>
  <c r="X18" i="87"/>
  <c r="W18" i="87"/>
  <c r="V18" i="87"/>
  <c r="U18" i="87"/>
  <c r="Y17" i="87"/>
  <c r="X17" i="87"/>
  <c r="W17" i="87"/>
  <c r="V17" i="87"/>
  <c r="U17" i="87"/>
  <c r="Y16" i="87"/>
  <c r="X16" i="87"/>
  <c r="W16" i="87"/>
  <c r="V16" i="87"/>
  <c r="U16" i="87"/>
  <c r="Y15" i="87"/>
  <c r="X15" i="87"/>
  <c r="W15" i="87"/>
  <c r="V15" i="87"/>
  <c r="U15" i="87"/>
  <c r="Y14" i="87"/>
  <c r="X14" i="87"/>
  <c r="W14" i="87"/>
  <c r="V14" i="87"/>
  <c r="U14" i="87"/>
  <c r="Y13" i="87"/>
  <c r="Y12" i="87"/>
  <c r="X12" i="87"/>
  <c r="W12" i="87"/>
  <c r="V12" i="87"/>
  <c r="U12" i="87"/>
  <c r="M19" i="88"/>
  <c r="U12" i="79"/>
  <c r="V12" i="79"/>
  <c r="W12" i="79"/>
  <c r="X12" i="79"/>
  <c r="Y12" i="79"/>
  <c r="Y13" i="79"/>
  <c r="U14" i="79"/>
  <c r="V14" i="79"/>
  <c r="W14" i="79"/>
  <c r="X14" i="79"/>
  <c r="Y14" i="79"/>
  <c r="U15" i="79"/>
  <c r="V15" i="79"/>
  <c r="W15" i="79"/>
  <c r="X15" i="79"/>
  <c r="Y15" i="79"/>
  <c r="U16" i="79"/>
  <c r="V16" i="79"/>
  <c r="W16" i="79"/>
  <c r="X16" i="79"/>
  <c r="Y16" i="79"/>
  <c r="U17" i="79"/>
  <c r="V17" i="79"/>
  <c r="W17" i="79"/>
  <c r="X17" i="79"/>
  <c r="Y17" i="79"/>
  <c r="U18" i="79"/>
  <c r="V18" i="79"/>
  <c r="W18" i="79"/>
  <c r="X18" i="79"/>
  <c r="Y18" i="79"/>
  <c r="M126" i="87"/>
  <c r="M126" i="79"/>
  <c r="G77" i="79"/>
  <c r="E77" i="79"/>
  <c r="D77" i="79"/>
  <c r="C77" i="79"/>
  <c r="B77" i="79"/>
  <c r="G76" i="79"/>
  <c r="E76" i="79"/>
  <c r="D76" i="79"/>
  <c r="C76" i="79"/>
  <c r="B76" i="79"/>
  <c r="G77" i="88"/>
  <c r="E77" i="88"/>
  <c r="C77" i="88"/>
  <c r="B77" i="88"/>
  <c r="G76" i="88"/>
  <c r="E76" i="88"/>
  <c r="C76" i="88"/>
  <c r="B76" i="88"/>
  <c r="H77" i="87"/>
  <c r="G77" i="87"/>
  <c r="F77" i="87"/>
  <c r="E77" i="87"/>
  <c r="D77" i="87"/>
  <c r="C77" i="87"/>
  <c r="B77" i="87"/>
  <c r="H76" i="87"/>
  <c r="G76" i="87"/>
  <c r="F76" i="87"/>
  <c r="E76" i="87"/>
  <c r="D76" i="87"/>
  <c r="C76" i="87"/>
  <c r="B76" i="87"/>
  <c r="I77" i="76"/>
  <c r="I76" i="76"/>
  <c r="F22" i="79"/>
  <c r="F21" i="79"/>
  <c r="M22" i="79"/>
  <c r="M21" i="79"/>
  <c r="M19" i="79"/>
  <c r="O7" i="79"/>
  <c r="N7" i="79"/>
  <c r="O7" i="88"/>
  <c r="N7" i="88"/>
  <c r="L7" i="88"/>
  <c r="M22" i="87"/>
  <c r="M21" i="87"/>
  <c r="M77" i="79"/>
  <c r="M76" i="87"/>
  <c r="M76" i="79"/>
  <c r="M77" i="87"/>
  <c r="W8" i="87"/>
  <c r="X10" i="79"/>
  <c r="X10" i="87"/>
  <c r="Y10" i="87"/>
  <c r="Y10" i="79"/>
  <c r="X8" i="79"/>
  <c r="X8" i="87"/>
  <c r="W8" i="79"/>
  <c r="V10" i="87"/>
  <c r="V10" i="79"/>
  <c r="V8" i="87"/>
  <c r="V8" i="79"/>
  <c r="U13" i="87"/>
  <c r="U13" i="79"/>
  <c r="U10" i="87"/>
  <c r="U10" i="79"/>
  <c r="U8" i="79"/>
  <c r="U8" i="87"/>
  <c r="V13" i="87"/>
  <c r="V13" i="79"/>
  <c r="W10" i="87"/>
  <c r="W10" i="79"/>
  <c r="X13" i="79"/>
  <c r="X13" i="87"/>
  <c r="Y8" i="87"/>
  <c r="Y8" i="79"/>
  <c r="W13" i="87"/>
  <c r="W13" i="79"/>
  <c r="B5" i="89"/>
  <c r="A1" i="89"/>
  <c r="V10" i="89"/>
  <c r="U9" i="87"/>
  <c r="U9" i="79"/>
  <c r="U21" i="79"/>
  <c r="U22" i="79"/>
  <c r="V9" i="79"/>
  <c r="V9" i="87"/>
  <c r="W9" i="87"/>
  <c r="W9" i="79"/>
  <c r="V21" i="79"/>
  <c r="V22" i="79"/>
  <c r="W21" i="79"/>
  <c r="W22" i="79"/>
  <c r="X9" i="87"/>
  <c r="X9" i="79"/>
  <c r="H138" i="87"/>
  <c r="G138" i="87"/>
  <c r="F138" i="87"/>
  <c r="E138" i="87"/>
  <c r="D138" i="87"/>
  <c r="C138" i="87"/>
  <c r="B138" i="87"/>
  <c r="H137" i="87"/>
  <c r="G137" i="87"/>
  <c r="F137" i="87"/>
  <c r="E137" i="87"/>
  <c r="D137" i="87"/>
  <c r="C137" i="87"/>
  <c r="B137" i="87"/>
  <c r="H136" i="87"/>
  <c r="G136" i="87"/>
  <c r="F136" i="87"/>
  <c r="E136" i="87"/>
  <c r="D136" i="87"/>
  <c r="C136" i="87"/>
  <c r="B136" i="87"/>
  <c r="H135" i="87"/>
  <c r="G135" i="87"/>
  <c r="F135" i="87"/>
  <c r="E135" i="87"/>
  <c r="D135" i="87"/>
  <c r="C135" i="87"/>
  <c r="B135" i="87"/>
  <c r="H134" i="87"/>
  <c r="G134" i="87"/>
  <c r="F134" i="87"/>
  <c r="E134" i="87"/>
  <c r="D134" i="87"/>
  <c r="C134" i="87"/>
  <c r="B134" i="87"/>
  <c r="H133" i="87"/>
  <c r="G133" i="87"/>
  <c r="F133" i="87"/>
  <c r="E133" i="87"/>
  <c r="D133" i="87"/>
  <c r="C133" i="87"/>
  <c r="B133" i="87"/>
  <c r="H131" i="87"/>
  <c r="G131" i="87"/>
  <c r="F131" i="87"/>
  <c r="E131" i="87"/>
  <c r="D131" i="87"/>
  <c r="C131" i="87"/>
  <c r="B131" i="87"/>
  <c r="H130" i="87"/>
  <c r="G130" i="87"/>
  <c r="F130" i="87"/>
  <c r="E130" i="87"/>
  <c r="D130" i="87"/>
  <c r="C130" i="87"/>
  <c r="B130" i="87"/>
  <c r="H127" i="87"/>
  <c r="G127" i="87"/>
  <c r="F127" i="87"/>
  <c r="E127" i="87"/>
  <c r="D127" i="87"/>
  <c r="C127" i="87"/>
  <c r="B127" i="87"/>
  <c r="H126" i="87"/>
  <c r="G126" i="87"/>
  <c r="F126" i="87"/>
  <c r="E126" i="87"/>
  <c r="D126" i="87"/>
  <c r="C126" i="87"/>
  <c r="B126" i="87"/>
  <c r="L80" i="87"/>
  <c r="H80" i="87"/>
  <c r="G80" i="87"/>
  <c r="F80" i="87"/>
  <c r="E80" i="87"/>
  <c r="D80" i="87"/>
  <c r="C80" i="87"/>
  <c r="B80" i="87"/>
  <c r="H25" i="87"/>
  <c r="G25" i="87"/>
  <c r="F25" i="87"/>
  <c r="E25" i="87"/>
  <c r="D25" i="87"/>
  <c r="C25" i="87"/>
  <c r="B25" i="87"/>
  <c r="H22" i="87"/>
  <c r="G22" i="87"/>
  <c r="F22" i="87"/>
  <c r="E22" i="87"/>
  <c r="D22" i="87"/>
  <c r="C22" i="87"/>
  <c r="B22" i="87"/>
  <c r="H21" i="87"/>
  <c r="G21" i="87"/>
  <c r="F21" i="87"/>
  <c r="E21" i="87"/>
  <c r="D21" i="87"/>
  <c r="C21" i="87"/>
  <c r="B21" i="87"/>
  <c r="H18" i="87"/>
  <c r="G18" i="87"/>
  <c r="F18" i="87"/>
  <c r="E18" i="87"/>
  <c r="B18" i="87"/>
  <c r="H17" i="87"/>
  <c r="G17" i="87"/>
  <c r="F17" i="87"/>
  <c r="E17" i="87"/>
  <c r="B17" i="87"/>
  <c r="H16" i="87"/>
  <c r="G16" i="87"/>
  <c r="F16" i="87"/>
  <c r="E16" i="87"/>
  <c r="D16" i="87"/>
  <c r="B16" i="87"/>
  <c r="H15" i="87"/>
  <c r="G15" i="87"/>
  <c r="F15" i="87"/>
  <c r="E15" i="87"/>
  <c r="D15" i="87"/>
  <c r="B15" i="87"/>
  <c r="H14" i="87"/>
  <c r="G14" i="87"/>
  <c r="F14" i="87"/>
  <c r="E14" i="87"/>
  <c r="D14" i="87"/>
  <c r="B14" i="87"/>
  <c r="H13" i="87"/>
  <c r="G13" i="87"/>
  <c r="F13" i="87"/>
  <c r="E13" i="87"/>
  <c r="D13" i="87"/>
  <c r="B13" i="87"/>
  <c r="H12" i="87"/>
  <c r="G12" i="87"/>
  <c r="F12" i="87"/>
  <c r="E12" i="87"/>
  <c r="D12" i="87"/>
  <c r="B12" i="87"/>
  <c r="H10" i="87"/>
  <c r="G10" i="87"/>
  <c r="F10" i="87"/>
  <c r="E10" i="87"/>
  <c r="B10" i="87"/>
  <c r="G9" i="87"/>
  <c r="E9" i="87"/>
  <c r="G8" i="87"/>
  <c r="E8" i="87"/>
  <c r="O7" i="87"/>
  <c r="N7" i="87"/>
  <c r="L7" i="87"/>
  <c r="K7" i="87"/>
  <c r="I7" i="87"/>
  <c r="H7" i="87"/>
  <c r="G7" i="87"/>
  <c r="F7" i="87"/>
  <c r="E7" i="87"/>
  <c r="D7" i="87"/>
  <c r="C7" i="87"/>
  <c r="B7" i="87"/>
  <c r="S6" i="87"/>
  <c r="Y6" i="87"/>
  <c r="R6" i="87"/>
  <c r="X6" i="87"/>
  <c r="Q6" i="87"/>
  <c r="W6" i="87"/>
  <c r="P6" i="87"/>
  <c r="V6" i="87"/>
  <c r="O6" i="87"/>
  <c r="U6" i="87"/>
  <c r="A1" i="87"/>
  <c r="J138" i="88"/>
  <c r="G138" i="88"/>
  <c r="E138" i="88"/>
  <c r="D138" i="88"/>
  <c r="B138" i="88"/>
  <c r="J137" i="88"/>
  <c r="G137" i="88"/>
  <c r="E137" i="88"/>
  <c r="D137" i="88"/>
  <c r="B137" i="88"/>
  <c r="J136" i="88"/>
  <c r="G136" i="88"/>
  <c r="E136" i="88"/>
  <c r="D136" i="88"/>
  <c r="B136" i="88"/>
  <c r="J135" i="88"/>
  <c r="G135" i="88"/>
  <c r="E135" i="88"/>
  <c r="D135" i="88"/>
  <c r="B135" i="88"/>
  <c r="J134" i="88"/>
  <c r="G134" i="88"/>
  <c r="E134" i="88"/>
  <c r="D134" i="88"/>
  <c r="B134" i="88"/>
  <c r="J133" i="88"/>
  <c r="G133" i="88"/>
  <c r="E133" i="88"/>
  <c r="D133" i="88"/>
  <c r="B133" i="88"/>
  <c r="J131" i="88"/>
  <c r="G131" i="88"/>
  <c r="E131" i="88"/>
  <c r="B131" i="88"/>
  <c r="J130" i="88"/>
  <c r="E130" i="88"/>
  <c r="B130" i="88"/>
  <c r="J127" i="88"/>
  <c r="G127" i="88"/>
  <c r="E127" i="88"/>
  <c r="C127" i="88"/>
  <c r="B127" i="88"/>
  <c r="J126" i="88"/>
  <c r="G126" i="88"/>
  <c r="E126" i="88"/>
  <c r="C126" i="88"/>
  <c r="B126" i="88"/>
  <c r="J80" i="88"/>
  <c r="G80" i="88"/>
  <c r="E80" i="88"/>
  <c r="B80" i="88"/>
  <c r="J25" i="88"/>
  <c r="G25" i="88"/>
  <c r="E25" i="88"/>
  <c r="B25" i="88"/>
  <c r="J22" i="88"/>
  <c r="G22" i="88"/>
  <c r="E22" i="88"/>
  <c r="C22" i="88"/>
  <c r="B22" i="88"/>
  <c r="J21" i="88"/>
  <c r="G21" i="88"/>
  <c r="E21" i="88"/>
  <c r="C21" i="88"/>
  <c r="B21" i="88"/>
  <c r="J18" i="88"/>
  <c r="G18" i="88"/>
  <c r="E18" i="88"/>
  <c r="B18" i="88"/>
  <c r="J17" i="88"/>
  <c r="G17" i="88"/>
  <c r="E17" i="88"/>
  <c r="B17" i="88"/>
  <c r="J16" i="88"/>
  <c r="G16" i="88"/>
  <c r="E16" i="88"/>
  <c r="B16" i="88"/>
  <c r="J15" i="88"/>
  <c r="G15" i="88"/>
  <c r="E15" i="88"/>
  <c r="B15" i="88"/>
  <c r="J14" i="88"/>
  <c r="G14" i="88"/>
  <c r="E14" i="88"/>
  <c r="B14" i="88"/>
  <c r="J13" i="88"/>
  <c r="G13" i="88"/>
  <c r="E13" i="88"/>
  <c r="B13" i="88"/>
  <c r="J12" i="88"/>
  <c r="G12" i="88"/>
  <c r="E12" i="88"/>
  <c r="B12" i="88"/>
  <c r="J10" i="88"/>
  <c r="G10" i="88"/>
  <c r="E10" i="88"/>
  <c r="B10" i="88"/>
  <c r="J9" i="88"/>
  <c r="G9" i="88"/>
  <c r="E9" i="88"/>
  <c r="J8" i="88"/>
  <c r="G8" i="88"/>
  <c r="E8" i="88"/>
  <c r="K7" i="88"/>
  <c r="I7" i="88"/>
  <c r="H7" i="88"/>
  <c r="G7" i="88"/>
  <c r="F7" i="88"/>
  <c r="E7" i="88"/>
  <c r="D7" i="88"/>
  <c r="C7" i="88"/>
  <c r="B7" i="88"/>
  <c r="S6" i="88"/>
  <c r="Y6" i="88"/>
  <c r="R6" i="88"/>
  <c r="X6" i="88"/>
  <c r="Q6" i="88"/>
  <c r="W6" i="88"/>
  <c r="P6" i="88"/>
  <c r="V6" i="88"/>
  <c r="O6" i="88"/>
  <c r="U6" i="88"/>
  <c r="A1" i="88"/>
  <c r="J138" i="79"/>
  <c r="H138" i="79"/>
  <c r="G138" i="79"/>
  <c r="F138" i="79"/>
  <c r="E138" i="79"/>
  <c r="D138" i="79"/>
  <c r="C138" i="79"/>
  <c r="M138" i="79"/>
  <c r="B138" i="79"/>
  <c r="J137" i="79"/>
  <c r="H137" i="79"/>
  <c r="G137" i="79"/>
  <c r="F137" i="79"/>
  <c r="E137" i="79"/>
  <c r="D137" i="79"/>
  <c r="C137" i="79"/>
  <c r="M137" i="79"/>
  <c r="B137" i="79"/>
  <c r="J136" i="79"/>
  <c r="H136" i="79"/>
  <c r="G136" i="79"/>
  <c r="F136" i="79"/>
  <c r="E136" i="79"/>
  <c r="D136" i="79"/>
  <c r="C136" i="79"/>
  <c r="M136" i="79"/>
  <c r="B136" i="79"/>
  <c r="J135" i="79"/>
  <c r="H135" i="79"/>
  <c r="G135" i="79"/>
  <c r="F135" i="79"/>
  <c r="E135" i="79"/>
  <c r="D135" i="79"/>
  <c r="C135" i="79"/>
  <c r="M135" i="79"/>
  <c r="B135" i="79"/>
  <c r="J134" i="79"/>
  <c r="H134" i="79"/>
  <c r="G134" i="79"/>
  <c r="F134" i="79"/>
  <c r="E134" i="79"/>
  <c r="D134" i="79"/>
  <c r="C134" i="79"/>
  <c r="M134" i="79"/>
  <c r="B134" i="79"/>
  <c r="J133" i="79"/>
  <c r="H133" i="79"/>
  <c r="G133" i="79"/>
  <c r="F133" i="79"/>
  <c r="E133" i="79"/>
  <c r="D133" i="79"/>
  <c r="C133" i="79"/>
  <c r="M133" i="79"/>
  <c r="B133" i="79"/>
  <c r="J131" i="79"/>
  <c r="H131" i="79"/>
  <c r="G131" i="79"/>
  <c r="F131" i="79"/>
  <c r="E131" i="79"/>
  <c r="D131" i="79"/>
  <c r="C131" i="79"/>
  <c r="M131" i="79"/>
  <c r="B131" i="79"/>
  <c r="J130" i="79"/>
  <c r="H130" i="79"/>
  <c r="G130" i="79"/>
  <c r="F130" i="79"/>
  <c r="E130" i="79"/>
  <c r="D130" i="79"/>
  <c r="C130" i="79"/>
  <c r="M130" i="79"/>
  <c r="B130" i="79"/>
  <c r="J127" i="79"/>
  <c r="H127" i="79"/>
  <c r="G127" i="79"/>
  <c r="F127" i="79"/>
  <c r="E127" i="79"/>
  <c r="D127" i="79"/>
  <c r="C127" i="79"/>
  <c r="B127" i="79"/>
  <c r="J126" i="79"/>
  <c r="H126" i="79"/>
  <c r="G126" i="79"/>
  <c r="F126" i="79"/>
  <c r="E126" i="79"/>
  <c r="D126" i="79"/>
  <c r="C126" i="79"/>
  <c r="B126" i="79"/>
  <c r="L80" i="79"/>
  <c r="J80" i="79"/>
  <c r="H80" i="79"/>
  <c r="G80" i="79"/>
  <c r="F80" i="79"/>
  <c r="E80" i="79"/>
  <c r="D80" i="79"/>
  <c r="C80" i="79"/>
  <c r="B80" i="79"/>
  <c r="J25" i="79"/>
  <c r="H25" i="79"/>
  <c r="G25" i="79"/>
  <c r="E25" i="79"/>
  <c r="D25" i="79"/>
  <c r="C25" i="79"/>
  <c r="B25" i="79"/>
  <c r="J22" i="79"/>
  <c r="H22" i="79"/>
  <c r="G22" i="79"/>
  <c r="E22" i="79"/>
  <c r="D22" i="79"/>
  <c r="C22" i="79"/>
  <c r="B22" i="79"/>
  <c r="J21" i="79"/>
  <c r="H21" i="79"/>
  <c r="G21" i="79"/>
  <c r="E21" i="79"/>
  <c r="D21" i="79"/>
  <c r="C21" i="79"/>
  <c r="B21" i="79"/>
  <c r="J18" i="79"/>
  <c r="H18" i="79"/>
  <c r="G18" i="79"/>
  <c r="F18" i="79"/>
  <c r="E18" i="79"/>
  <c r="B18" i="79"/>
  <c r="J17" i="79"/>
  <c r="H17" i="79"/>
  <c r="G17" i="79"/>
  <c r="F17" i="79"/>
  <c r="E17" i="79"/>
  <c r="B17" i="79"/>
  <c r="J16" i="79"/>
  <c r="H16" i="79"/>
  <c r="G16" i="79"/>
  <c r="F16" i="79"/>
  <c r="E16" i="79"/>
  <c r="D16" i="79"/>
  <c r="B16" i="79"/>
  <c r="J15" i="79"/>
  <c r="H15" i="79"/>
  <c r="G15" i="79"/>
  <c r="F15" i="79"/>
  <c r="E15" i="79"/>
  <c r="D15" i="79"/>
  <c r="B15" i="79"/>
  <c r="J14" i="79"/>
  <c r="H14" i="79"/>
  <c r="G14" i="79"/>
  <c r="F14" i="79"/>
  <c r="E14" i="79"/>
  <c r="D14" i="79"/>
  <c r="B14" i="79"/>
  <c r="J13" i="79"/>
  <c r="H13" i="79"/>
  <c r="G13" i="79"/>
  <c r="F13" i="79"/>
  <c r="E13" i="79"/>
  <c r="D13" i="79"/>
  <c r="B13" i="79"/>
  <c r="J12" i="79"/>
  <c r="H12" i="79"/>
  <c r="G12" i="79"/>
  <c r="F12" i="79"/>
  <c r="E12" i="79"/>
  <c r="D12" i="79"/>
  <c r="B12" i="79"/>
  <c r="J10" i="79"/>
  <c r="H10" i="79"/>
  <c r="G10" i="79"/>
  <c r="F10" i="79"/>
  <c r="E10" i="79"/>
  <c r="D10" i="79"/>
  <c r="B10" i="79"/>
  <c r="J9" i="79"/>
  <c r="G9" i="79"/>
  <c r="E9" i="79"/>
  <c r="J8" i="79"/>
  <c r="G8" i="79"/>
  <c r="E8" i="79"/>
  <c r="K7" i="79"/>
  <c r="I7" i="79"/>
  <c r="H7" i="79"/>
  <c r="G7" i="79"/>
  <c r="F7" i="79"/>
  <c r="E7" i="79"/>
  <c r="D7" i="79"/>
  <c r="C7" i="79"/>
  <c r="B7" i="79"/>
  <c r="S6" i="79"/>
  <c r="Y6" i="79"/>
  <c r="R6" i="79"/>
  <c r="X6" i="79"/>
  <c r="Q6" i="79"/>
  <c r="W6" i="79"/>
  <c r="P6" i="79"/>
  <c r="V6" i="79"/>
  <c r="O6" i="79"/>
  <c r="U6" i="79"/>
  <c r="A1" i="79"/>
  <c r="I138" i="76"/>
  <c r="I138" i="87"/>
  <c r="I137" i="76"/>
  <c r="I137" i="87"/>
  <c r="I136" i="76"/>
  <c r="I135" i="76"/>
  <c r="I134" i="76"/>
  <c r="I134" i="79"/>
  <c r="I133" i="76"/>
  <c r="I133" i="87"/>
  <c r="I131" i="76"/>
  <c r="I131" i="87"/>
  <c r="I130" i="76"/>
  <c r="I127" i="76"/>
  <c r="I127" i="87"/>
  <c r="I126" i="76"/>
  <c r="I120" i="79"/>
  <c r="I119" i="79"/>
  <c r="I118" i="79"/>
  <c r="I117" i="79"/>
  <c r="I116" i="79"/>
  <c r="I115" i="79"/>
  <c r="I114" i="79"/>
  <c r="I113" i="79"/>
  <c r="I112" i="79"/>
  <c r="I111" i="79"/>
  <c r="I110" i="79"/>
  <c r="I109" i="79"/>
  <c r="I108" i="79"/>
  <c r="I107" i="79"/>
  <c r="I106" i="79"/>
  <c r="I105" i="79"/>
  <c r="I104" i="79"/>
  <c r="I103" i="79"/>
  <c r="I102" i="79"/>
  <c r="I101" i="79"/>
  <c r="I100" i="79"/>
  <c r="I99" i="79"/>
  <c r="I98" i="79"/>
  <c r="I97" i="79"/>
  <c r="I96" i="79"/>
  <c r="I95" i="79"/>
  <c r="I94" i="79"/>
  <c r="I93" i="79"/>
  <c r="I92" i="79"/>
  <c r="I91" i="79"/>
  <c r="I90" i="79"/>
  <c r="I89" i="79"/>
  <c r="I88" i="79"/>
  <c r="I87" i="79"/>
  <c r="I86" i="79"/>
  <c r="I85" i="79"/>
  <c r="I84" i="79"/>
  <c r="I83" i="79"/>
  <c r="I82" i="79"/>
  <c r="I81" i="79"/>
  <c r="I80" i="87"/>
  <c r="I18" i="88"/>
  <c r="I15" i="88"/>
  <c r="I9" i="88"/>
  <c r="I8" i="88"/>
  <c r="A1" i="76"/>
  <c r="A1" i="70"/>
  <c r="X68" i="87"/>
  <c r="V66" i="87"/>
  <c r="W72" i="87"/>
  <c r="X71" i="87"/>
  <c r="Y70" i="87"/>
  <c r="V65" i="87"/>
  <c r="X66" i="87"/>
  <c r="W71" i="87"/>
  <c r="X70" i="87"/>
  <c r="X72" i="87"/>
  <c r="Y65" i="87"/>
  <c r="U72" i="87"/>
  <c r="Y72" i="87"/>
  <c r="W66" i="87"/>
  <c r="U66" i="87"/>
  <c r="V71" i="87"/>
  <c r="U71" i="87"/>
  <c r="V72" i="87"/>
  <c r="U65" i="87"/>
  <c r="Y71" i="87"/>
  <c r="U70" i="87"/>
  <c r="X65" i="87"/>
  <c r="W65" i="87"/>
  <c r="W70" i="87"/>
  <c r="Y66" i="87"/>
  <c r="V70" i="87"/>
  <c r="X69" i="87"/>
  <c r="Y69" i="87"/>
  <c r="W67" i="87"/>
  <c r="W69" i="87"/>
  <c r="V69" i="87"/>
  <c r="U69" i="87"/>
  <c r="X67" i="87"/>
  <c r="V67" i="87"/>
  <c r="U67" i="87"/>
  <c r="Y67" i="87"/>
  <c r="U68" i="87"/>
  <c r="V68" i="87"/>
  <c r="W68" i="87"/>
  <c r="I121" i="79"/>
  <c r="Q121" i="79"/>
  <c r="W121" i="79"/>
  <c r="S83" i="79"/>
  <c r="Y83" i="79"/>
  <c r="R83" i="79"/>
  <c r="X83" i="79"/>
  <c r="O83" i="79"/>
  <c r="U83" i="79"/>
  <c r="Q83" i="79"/>
  <c r="W83" i="79"/>
  <c r="P83" i="79"/>
  <c r="V83" i="79"/>
  <c r="S91" i="79"/>
  <c r="Y91" i="79"/>
  <c r="R91" i="79"/>
  <c r="X91" i="79"/>
  <c r="P91" i="79"/>
  <c r="V91" i="79"/>
  <c r="Q91" i="79"/>
  <c r="W91" i="79"/>
  <c r="O91" i="79"/>
  <c r="U91" i="79"/>
  <c r="S99" i="79"/>
  <c r="Y99" i="79"/>
  <c r="R99" i="79"/>
  <c r="X99" i="79"/>
  <c r="Q99" i="79"/>
  <c r="W99" i="79"/>
  <c r="P99" i="79"/>
  <c r="V99" i="79"/>
  <c r="O99" i="79"/>
  <c r="U99" i="79"/>
  <c r="S107" i="79"/>
  <c r="Y107" i="79"/>
  <c r="R107" i="79"/>
  <c r="X107" i="79"/>
  <c r="O107" i="79"/>
  <c r="U107" i="79"/>
  <c r="P107" i="79"/>
  <c r="V107" i="79"/>
  <c r="Q107" i="79"/>
  <c r="W107" i="79"/>
  <c r="S115" i="79"/>
  <c r="Y115" i="79"/>
  <c r="R115" i="79"/>
  <c r="X115" i="79"/>
  <c r="O115" i="79"/>
  <c r="U115" i="79"/>
  <c r="Q115" i="79"/>
  <c r="W115" i="79"/>
  <c r="P115" i="79"/>
  <c r="V115" i="79"/>
  <c r="O88" i="79"/>
  <c r="U88" i="79"/>
  <c r="S88" i="79"/>
  <c r="Y88" i="79"/>
  <c r="P88" i="79"/>
  <c r="V88" i="79"/>
  <c r="Q88" i="79"/>
  <c r="W88" i="79"/>
  <c r="R88" i="79"/>
  <c r="X88" i="79"/>
  <c r="O96" i="79"/>
  <c r="U96" i="79"/>
  <c r="S96" i="79"/>
  <c r="Y96" i="79"/>
  <c r="P96" i="79"/>
  <c r="V96" i="79"/>
  <c r="Q96" i="79"/>
  <c r="W96" i="79"/>
  <c r="R96" i="79"/>
  <c r="X96" i="79"/>
  <c r="O104" i="79"/>
  <c r="U104" i="79"/>
  <c r="S104" i="79"/>
  <c r="Y104" i="79"/>
  <c r="P104" i="79"/>
  <c r="V104" i="79"/>
  <c r="Q104" i="79"/>
  <c r="W104" i="79"/>
  <c r="R104" i="79"/>
  <c r="X104" i="79"/>
  <c r="O108" i="79"/>
  <c r="U108" i="79"/>
  <c r="P108" i="79"/>
  <c r="V108" i="79"/>
  <c r="S108" i="79"/>
  <c r="Y108" i="79"/>
  <c r="Q108" i="79"/>
  <c r="W108" i="79"/>
  <c r="R108" i="79"/>
  <c r="X108" i="79"/>
  <c r="O116" i="79"/>
  <c r="U116" i="79"/>
  <c r="P116" i="79"/>
  <c r="V116" i="79"/>
  <c r="S116" i="79"/>
  <c r="Y116" i="79"/>
  <c r="Q116" i="79"/>
  <c r="W116" i="79"/>
  <c r="R116" i="79"/>
  <c r="X116" i="79"/>
  <c r="O82" i="79"/>
  <c r="U82" i="79"/>
  <c r="P82" i="79"/>
  <c r="V82" i="79"/>
  <c r="S82" i="79"/>
  <c r="Y82" i="79"/>
  <c r="Q82" i="79"/>
  <c r="W82" i="79"/>
  <c r="R82" i="79"/>
  <c r="X82" i="79"/>
  <c r="S86" i="79"/>
  <c r="Y86" i="79"/>
  <c r="O86" i="79"/>
  <c r="U86" i="79"/>
  <c r="P86" i="79"/>
  <c r="V86" i="79"/>
  <c r="Q86" i="79"/>
  <c r="W86" i="79"/>
  <c r="R86" i="79"/>
  <c r="X86" i="79"/>
  <c r="O90" i="79"/>
  <c r="U90" i="79"/>
  <c r="P90" i="79"/>
  <c r="V90" i="79"/>
  <c r="S90" i="79"/>
  <c r="Y90" i="79"/>
  <c r="Q90" i="79"/>
  <c r="W90" i="79"/>
  <c r="R90" i="79"/>
  <c r="X90" i="79"/>
  <c r="S94" i="79"/>
  <c r="Y94" i="79"/>
  <c r="P94" i="79"/>
  <c r="V94" i="79"/>
  <c r="O94" i="79"/>
  <c r="U94" i="79"/>
  <c r="Q94" i="79"/>
  <c r="W94" i="79"/>
  <c r="R94" i="79"/>
  <c r="X94" i="79"/>
  <c r="O98" i="79"/>
  <c r="U98" i="79"/>
  <c r="P98" i="79"/>
  <c r="V98" i="79"/>
  <c r="S98" i="79"/>
  <c r="Y98" i="79"/>
  <c r="Q98" i="79"/>
  <c r="W98" i="79"/>
  <c r="R98" i="79"/>
  <c r="X98" i="79"/>
  <c r="S102" i="79"/>
  <c r="Y102" i="79"/>
  <c r="O102" i="79"/>
  <c r="U102" i="79"/>
  <c r="P102" i="79"/>
  <c r="V102" i="79"/>
  <c r="Q102" i="79"/>
  <c r="W102" i="79"/>
  <c r="R102" i="79"/>
  <c r="X102" i="79"/>
  <c r="O106" i="79"/>
  <c r="U106" i="79"/>
  <c r="P106" i="79"/>
  <c r="V106" i="79"/>
  <c r="S106" i="79"/>
  <c r="Y106" i="79"/>
  <c r="Q106" i="79"/>
  <c r="W106" i="79"/>
  <c r="R106" i="79"/>
  <c r="X106" i="79"/>
  <c r="S110" i="79"/>
  <c r="Y110" i="79"/>
  <c r="P110" i="79"/>
  <c r="V110" i="79"/>
  <c r="O110" i="79"/>
  <c r="U110" i="79"/>
  <c r="Q110" i="79"/>
  <c r="W110" i="79"/>
  <c r="R110" i="79"/>
  <c r="X110" i="79"/>
  <c r="O114" i="79"/>
  <c r="U114" i="79"/>
  <c r="P114" i="79"/>
  <c r="V114" i="79"/>
  <c r="S114" i="79"/>
  <c r="Y114" i="79"/>
  <c r="Q114" i="79"/>
  <c r="W114" i="79"/>
  <c r="R114" i="79"/>
  <c r="X114" i="79"/>
  <c r="S118" i="79"/>
  <c r="Y118" i="79"/>
  <c r="O118" i="79"/>
  <c r="U118" i="79"/>
  <c r="P118" i="79"/>
  <c r="V118" i="79"/>
  <c r="Q118" i="79"/>
  <c r="W118" i="79"/>
  <c r="R118" i="79"/>
  <c r="X118" i="79"/>
  <c r="S87" i="79"/>
  <c r="Y87" i="79"/>
  <c r="R87" i="79"/>
  <c r="X87" i="79"/>
  <c r="P87" i="79"/>
  <c r="V87" i="79"/>
  <c r="Q87" i="79"/>
  <c r="W87" i="79"/>
  <c r="O87" i="79"/>
  <c r="U87" i="79"/>
  <c r="S95" i="79"/>
  <c r="Y95" i="79"/>
  <c r="R95" i="79"/>
  <c r="X95" i="79"/>
  <c r="P95" i="79"/>
  <c r="V95" i="79"/>
  <c r="Q95" i="79"/>
  <c r="W95" i="79"/>
  <c r="O95" i="79"/>
  <c r="U95" i="79"/>
  <c r="S103" i="79"/>
  <c r="Y103" i="79"/>
  <c r="R103" i="79"/>
  <c r="X103" i="79"/>
  <c r="P103" i="79"/>
  <c r="V103" i="79"/>
  <c r="O103" i="79"/>
  <c r="U103" i="79"/>
  <c r="Q103" i="79"/>
  <c r="W103" i="79"/>
  <c r="S111" i="79"/>
  <c r="Y111" i="79"/>
  <c r="R111" i="79"/>
  <c r="X111" i="79"/>
  <c r="P111" i="79"/>
  <c r="V111" i="79"/>
  <c r="O111" i="79"/>
  <c r="U111" i="79"/>
  <c r="Q111" i="79"/>
  <c r="W111" i="79"/>
  <c r="S119" i="79"/>
  <c r="Y119" i="79"/>
  <c r="R119" i="79"/>
  <c r="X119" i="79"/>
  <c r="P119" i="79"/>
  <c r="V119" i="79"/>
  <c r="Q119" i="79"/>
  <c r="W119" i="79"/>
  <c r="O119" i="79"/>
  <c r="U119" i="79"/>
  <c r="O84" i="79"/>
  <c r="U84" i="79"/>
  <c r="P84" i="79"/>
  <c r="V84" i="79"/>
  <c r="S84" i="79"/>
  <c r="Y84" i="79"/>
  <c r="Q84" i="79"/>
  <c r="W84" i="79"/>
  <c r="R84" i="79"/>
  <c r="X84" i="79"/>
  <c r="O92" i="79"/>
  <c r="U92" i="79"/>
  <c r="P92" i="79"/>
  <c r="V92" i="79"/>
  <c r="S92" i="79"/>
  <c r="Y92" i="79"/>
  <c r="Q92" i="79"/>
  <c r="W92" i="79"/>
  <c r="R92" i="79"/>
  <c r="X92" i="79"/>
  <c r="O100" i="79"/>
  <c r="U100" i="79"/>
  <c r="P100" i="79"/>
  <c r="V100" i="79"/>
  <c r="S100" i="79"/>
  <c r="Y100" i="79"/>
  <c r="Q100" i="79"/>
  <c r="W100" i="79"/>
  <c r="R100" i="79"/>
  <c r="X100" i="79"/>
  <c r="O112" i="79"/>
  <c r="U112" i="79"/>
  <c r="S112" i="79"/>
  <c r="Y112" i="79"/>
  <c r="P112" i="79"/>
  <c r="V112" i="79"/>
  <c r="Q112" i="79"/>
  <c r="W112" i="79"/>
  <c r="R112" i="79"/>
  <c r="X112" i="79"/>
  <c r="O120" i="79"/>
  <c r="U120" i="79"/>
  <c r="S120" i="79"/>
  <c r="Y120" i="79"/>
  <c r="P120" i="79"/>
  <c r="V120" i="79"/>
  <c r="Q120" i="79"/>
  <c r="W120" i="79"/>
  <c r="R120" i="79"/>
  <c r="X120" i="79"/>
  <c r="P81" i="79"/>
  <c r="V81" i="79"/>
  <c r="S81" i="79"/>
  <c r="Y81" i="79"/>
  <c r="R81" i="79"/>
  <c r="X81" i="79"/>
  <c r="Q81" i="79"/>
  <c r="W81" i="79"/>
  <c r="O81" i="79"/>
  <c r="U81" i="79"/>
  <c r="P85" i="79"/>
  <c r="V85" i="79"/>
  <c r="R85" i="79"/>
  <c r="X85" i="79"/>
  <c r="S85" i="79"/>
  <c r="Y85" i="79"/>
  <c r="Q85" i="79"/>
  <c r="W85" i="79"/>
  <c r="O85" i="79"/>
  <c r="U85" i="79"/>
  <c r="P89" i="79"/>
  <c r="V89" i="79"/>
  <c r="S89" i="79"/>
  <c r="Y89" i="79"/>
  <c r="R89" i="79"/>
  <c r="X89" i="79"/>
  <c r="Q89" i="79"/>
  <c r="W89" i="79"/>
  <c r="O89" i="79"/>
  <c r="U89" i="79"/>
  <c r="P93" i="79"/>
  <c r="V93" i="79"/>
  <c r="R93" i="79"/>
  <c r="X93" i="79"/>
  <c r="S93" i="79"/>
  <c r="Y93" i="79"/>
  <c r="Q93" i="79"/>
  <c r="W93" i="79"/>
  <c r="O93" i="79"/>
  <c r="U93" i="79"/>
  <c r="P97" i="79"/>
  <c r="V97" i="79"/>
  <c r="S97" i="79"/>
  <c r="Y97" i="79"/>
  <c r="R97" i="79"/>
  <c r="X97" i="79"/>
  <c r="Q97" i="79"/>
  <c r="W97" i="79"/>
  <c r="O97" i="79"/>
  <c r="U97" i="79"/>
  <c r="P101" i="79"/>
  <c r="V101" i="79"/>
  <c r="R101" i="79"/>
  <c r="X101" i="79"/>
  <c r="S101" i="79"/>
  <c r="Y101" i="79"/>
  <c r="Q101" i="79"/>
  <c r="W101" i="79"/>
  <c r="O101" i="79"/>
  <c r="U101" i="79"/>
  <c r="P105" i="79"/>
  <c r="V105" i="79"/>
  <c r="S105" i="79"/>
  <c r="Y105" i="79"/>
  <c r="R105" i="79"/>
  <c r="X105" i="79"/>
  <c r="Q105" i="79"/>
  <c r="W105" i="79"/>
  <c r="O105" i="79"/>
  <c r="U105" i="79"/>
  <c r="P109" i="79"/>
  <c r="V109" i="79"/>
  <c r="R109" i="79"/>
  <c r="X109" i="79"/>
  <c r="S109" i="79"/>
  <c r="Y109" i="79"/>
  <c r="Q109" i="79"/>
  <c r="W109" i="79"/>
  <c r="O109" i="79"/>
  <c r="U109" i="79"/>
  <c r="P113" i="79"/>
  <c r="V113" i="79"/>
  <c r="S113" i="79"/>
  <c r="Y113" i="79"/>
  <c r="R113" i="79"/>
  <c r="X113" i="79"/>
  <c r="Q113" i="79"/>
  <c r="W113" i="79"/>
  <c r="O113" i="79"/>
  <c r="U113" i="79"/>
  <c r="P117" i="79"/>
  <c r="V117" i="79"/>
  <c r="R117" i="79"/>
  <c r="X117" i="79"/>
  <c r="S117" i="79"/>
  <c r="Y117" i="79"/>
  <c r="Q117" i="79"/>
  <c r="W117" i="79"/>
  <c r="O117" i="79"/>
  <c r="U117" i="79"/>
  <c r="W62" i="87"/>
  <c r="I91" i="87"/>
  <c r="I103" i="87"/>
  <c r="I81" i="87"/>
  <c r="I85" i="87"/>
  <c r="I89" i="87"/>
  <c r="I93" i="87"/>
  <c r="I97" i="87"/>
  <c r="I101" i="87"/>
  <c r="I105" i="87"/>
  <c r="I109" i="87"/>
  <c r="I113" i="87"/>
  <c r="I118" i="87"/>
  <c r="I25" i="87"/>
  <c r="R25" i="87"/>
  <c r="M131" i="87"/>
  <c r="M136" i="87"/>
  <c r="I82" i="87"/>
  <c r="I86" i="87"/>
  <c r="I90" i="87"/>
  <c r="I94" i="87"/>
  <c r="I98" i="87"/>
  <c r="I102" i="87"/>
  <c r="I106" i="87"/>
  <c r="I110" i="87"/>
  <c r="I114" i="87"/>
  <c r="I119" i="87"/>
  <c r="M130" i="87"/>
  <c r="M135" i="87"/>
  <c r="I83" i="87"/>
  <c r="I95" i="87"/>
  <c r="I107" i="87"/>
  <c r="I111" i="87"/>
  <c r="I115" i="87"/>
  <c r="I116" i="87"/>
  <c r="I120" i="87"/>
  <c r="M134" i="87"/>
  <c r="M138" i="87"/>
  <c r="W37" i="87"/>
  <c r="I87" i="87"/>
  <c r="I99" i="87"/>
  <c r="I84" i="87"/>
  <c r="I88" i="87"/>
  <c r="I92" i="87"/>
  <c r="I96" i="87"/>
  <c r="I100" i="87"/>
  <c r="I104" i="87"/>
  <c r="I108" i="87"/>
  <c r="I112" i="87"/>
  <c r="I117" i="87"/>
  <c r="I121" i="87"/>
  <c r="M133" i="87"/>
  <c r="M137" i="87"/>
  <c r="W40" i="87"/>
  <c r="V29" i="87"/>
  <c r="W35" i="87"/>
  <c r="X35" i="87"/>
  <c r="U55" i="87"/>
  <c r="U29" i="87"/>
  <c r="U40" i="87"/>
  <c r="X60" i="87"/>
  <c r="W60" i="87"/>
  <c r="Y39" i="87"/>
  <c r="X28" i="87"/>
  <c r="Y55" i="87"/>
  <c r="X40" i="87"/>
  <c r="U39" i="87"/>
  <c r="Y29" i="87"/>
  <c r="U28" i="87"/>
  <c r="W34" i="87"/>
  <c r="U35" i="87"/>
  <c r="Y64" i="87"/>
  <c r="X44" i="87"/>
  <c r="X39" i="87"/>
  <c r="X29" i="87"/>
  <c r="V60" i="87"/>
  <c r="Y60" i="87"/>
  <c r="X59" i="87"/>
  <c r="Y35" i="87"/>
  <c r="W55" i="87"/>
  <c r="Y40" i="87"/>
  <c r="X55" i="87"/>
  <c r="V34" i="87"/>
  <c r="Y59" i="87"/>
  <c r="X34" i="87"/>
  <c r="X64" i="87"/>
  <c r="Y34" i="87"/>
  <c r="V55" i="87"/>
  <c r="U60" i="87"/>
  <c r="Y33" i="87"/>
  <c r="U33" i="87"/>
  <c r="V35" i="87"/>
  <c r="X33" i="87"/>
  <c r="U44" i="87"/>
  <c r="W29" i="87"/>
  <c r="Y28" i="87"/>
  <c r="U34" i="87"/>
  <c r="V40" i="87"/>
  <c r="W33" i="87"/>
  <c r="W59" i="87"/>
  <c r="V59" i="87"/>
  <c r="W44" i="87"/>
  <c r="U64" i="87"/>
  <c r="U59" i="87"/>
  <c r="V44" i="87"/>
  <c r="W28" i="87"/>
  <c r="V28" i="87"/>
  <c r="V39" i="87"/>
  <c r="V64" i="87"/>
  <c r="W64" i="87"/>
  <c r="Y58" i="87"/>
  <c r="Y43" i="87"/>
  <c r="X43" i="87"/>
  <c r="X38" i="87"/>
  <c r="Y63" i="87"/>
  <c r="X63" i="87"/>
  <c r="W61" i="87"/>
  <c r="Y27" i="87"/>
  <c r="X32" i="87"/>
  <c r="W30" i="87"/>
  <c r="W56" i="87"/>
  <c r="X58" i="87"/>
  <c r="X27" i="87"/>
  <c r="W36" i="87"/>
  <c r="W41" i="87"/>
  <c r="V41" i="87"/>
  <c r="W27" i="87"/>
  <c r="U58" i="87"/>
  <c r="U38" i="87"/>
  <c r="X56" i="87"/>
  <c r="U30" i="87"/>
  <c r="V58" i="87"/>
  <c r="V32" i="87"/>
  <c r="W38" i="87"/>
  <c r="U32" i="87"/>
  <c r="X61" i="87"/>
  <c r="U56" i="87"/>
  <c r="V63" i="87"/>
  <c r="W43" i="87"/>
  <c r="V61" i="87"/>
  <c r="V30" i="87"/>
  <c r="W63" i="87"/>
  <c r="U27" i="87"/>
  <c r="X41" i="87"/>
  <c r="X36" i="87"/>
  <c r="U36" i="87"/>
  <c r="U61" i="87"/>
  <c r="Y30" i="87"/>
  <c r="V27" i="87"/>
  <c r="V38" i="87"/>
  <c r="V56" i="87"/>
  <c r="W32" i="87"/>
  <c r="U63" i="87"/>
  <c r="X30" i="87"/>
  <c r="V43" i="87"/>
  <c r="V36" i="87"/>
  <c r="W58" i="87"/>
  <c r="U43" i="87"/>
  <c r="U41" i="87"/>
  <c r="U62" i="87"/>
  <c r="U57" i="87"/>
  <c r="U26" i="87"/>
  <c r="U31" i="87"/>
  <c r="U37" i="87"/>
  <c r="U42" i="87"/>
  <c r="V62" i="87"/>
  <c r="V26" i="87"/>
  <c r="V42" i="87"/>
  <c r="V57" i="87"/>
  <c r="V37" i="87"/>
  <c r="V31" i="87"/>
  <c r="X31" i="87"/>
  <c r="X26" i="87"/>
  <c r="X42" i="87"/>
  <c r="X62" i="87"/>
  <c r="X57" i="87"/>
  <c r="X37" i="87"/>
  <c r="W26" i="87"/>
  <c r="W57" i="87"/>
  <c r="V33" i="87"/>
  <c r="W31" i="87"/>
  <c r="W42" i="87"/>
  <c r="I25" i="79"/>
  <c r="S25" i="79"/>
  <c r="Y9" i="87"/>
  <c r="Y68" i="87"/>
  <c r="Y9" i="79"/>
  <c r="X21" i="79"/>
  <c r="X22" i="79"/>
  <c r="I126" i="87"/>
  <c r="W22" i="87"/>
  <c r="W39" i="87"/>
  <c r="W21" i="87"/>
  <c r="X21" i="87"/>
  <c r="X22" i="87"/>
  <c r="V21" i="87"/>
  <c r="V22" i="87"/>
  <c r="U22" i="87"/>
  <c r="U21" i="87"/>
  <c r="I127" i="79"/>
  <c r="I138" i="79"/>
  <c r="I21" i="88"/>
  <c r="I12" i="87"/>
  <c r="I12" i="88"/>
  <c r="I16" i="88"/>
  <c r="I16" i="87"/>
  <c r="I22" i="87"/>
  <c r="W156" i="87"/>
  <c r="I138" i="88"/>
  <c r="I18" i="87"/>
  <c r="I133" i="79"/>
  <c r="I14" i="87"/>
  <c r="I14" i="88"/>
  <c r="I8" i="87"/>
  <c r="I136" i="87"/>
  <c r="I136" i="88"/>
  <c r="I131" i="88"/>
  <c r="I22" i="88"/>
  <c r="I127" i="88"/>
  <c r="I133" i="88"/>
  <c r="I21" i="87"/>
  <c r="I137" i="79"/>
  <c r="I10" i="87"/>
  <c r="I17" i="87"/>
  <c r="I130" i="87"/>
  <c r="I130" i="88"/>
  <c r="I13" i="88"/>
  <c r="I17" i="88"/>
  <c r="I135" i="87"/>
  <c r="I135" i="88"/>
  <c r="I130" i="79"/>
  <c r="I10" i="88"/>
  <c r="I9" i="87"/>
  <c r="I15" i="87"/>
  <c r="I80" i="79"/>
  <c r="O80" i="79"/>
  <c r="U80" i="79"/>
  <c r="I126" i="79"/>
  <c r="I134" i="87"/>
  <c r="I134" i="88"/>
  <c r="I135" i="79"/>
  <c r="I126" i="88"/>
  <c r="I137" i="88"/>
  <c r="I13" i="87"/>
  <c r="I131" i="79"/>
  <c r="I136" i="79"/>
  <c r="S80" i="87"/>
  <c r="Y80" i="87"/>
  <c r="P80" i="87"/>
  <c r="V80" i="87"/>
  <c r="Q80" i="87"/>
  <c r="W80" i="87"/>
  <c r="R80" i="87"/>
  <c r="X80" i="87"/>
  <c r="O80" i="87"/>
  <c r="U80" i="87"/>
  <c r="Y41" i="87"/>
  <c r="Y36" i="87"/>
  <c r="Y61" i="87"/>
  <c r="Y32" i="87"/>
  <c r="Y56" i="87"/>
  <c r="Y38" i="87"/>
  <c r="Y44" i="87"/>
  <c r="R121" i="79"/>
  <c r="X121" i="79"/>
  <c r="S121" i="79"/>
  <c r="Y121" i="79"/>
  <c r="O121" i="79"/>
  <c r="U121" i="79"/>
  <c r="P121" i="79"/>
  <c r="V121" i="79"/>
  <c r="V48" i="87"/>
  <c r="V47" i="87"/>
  <c r="W50" i="87"/>
  <c r="W48" i="87"/>
  <c r="W47" i="87"/>
  <c r="P117" i="87"/>
  <c r="V117" i="87"/>
  <c r="O117" i="87"/>
  <c r="U117" i="87"/>
  <c r="S117" i="87"/>
  <c r="Y117" i="87"/>
  <c r="Q117" i="87"/>
  <c r="W117" i="87"/>
  <c r="R117" i="87"/>
  <c r="X117" i="87"/>
  <c r="R104" i="87"/>
  <c r="X104" i="87"/>
  <c r="Q104" i="87"/>
  <c r="W104" i="87"/>
  <c r="S104" i="87"/>
  <c r="Y104" i="87"/>
  <c r="P104" i="87"/>
  <c r="V104" i="87"/>
  <c r="O104" i="87"/>
  <c r="U104" i="87"/>
  <c r="O88" i="87"/>
  <c r="U88" i="87"/>
  <c r="R88" i="87"/>
  <c r="X88" i="87"/>
  <c r="P88" i="87"/>
  <c r="V88" i="87"/>
  <c r="S88" i="87"/>
  <c r="Y88" i="87"/>
  <c r="Q88" i="87"/>
  <c r="W88" i="87"/>
  <c r="O116" i="87"/>
  <c r="U116" i="87"/>
  <c r="S116" i="87"/>
  <c r="Y116" i="87"/>
  <c r="Q116" i="87"/>
  <c r="W116" i="87"/>
  <c r="P116" i="87"/>
  <c r="V116" i="87"/>
  <c r="R116" i="87"/>
  <c r="X116" i="87"/>
  <c r="Q95" i="87"/>
  <c r="W95" i="87"/>
  <c r="O95" i="87"/>
  <c r="U95" i="87"/>
  <c r="R95" i="87"/>
  <c r="X95" i="87"/>
  <c r="S95" i="87"/>
  <c r="Y95" i="87"/>
  <c r="P95" i="87"/>
  <c r="V95" i="87"/>
  <c r="O102" i="87"/>
  <c r="U102" i="87"/>
  <c r="P102" i="87"/>
  <c r="V102" i="87"/>
  <c r="S102" i="87"/>
  <c r="Y102" i="87"/>
  <c r="Q102" i="87"/>
  <c r="W102" i="87"/>
  <c r="R102" i="87"/>
  <c r="X102" i="87"/>
  <c r="Q86" i="87"/>
  <c r="W86" i="87"/>
  <c r="P86" i="87"/>
  <c r="V86" i="87"/>
  <c r="R86" i="87"/>
  <c r="X86" i="87"/>
  <c r="S86" i="87"/>
  <c r="Y86" i="87"/>
  <c r="O86" i="87"/>
  <c r="U86" i="87"/>
  <c r="O109" i="87"/>
  <c r="U109" i="87"/>
  <c r="P109" i="87"/>
  <c r="V109" i="87"/>
  <c r="S109" i="87"/>
  <c r="Y109" i="87"/>
  <c r="R109" i="87"/>
  <c r="X109" i="87"/>
  <c r="Q109" i="87"/>
  <c r="W109" i="87"/>
  <c r="O93" i="87"/>
  <c r="U93" i="87"/>
  <c r="Q93" i="87"/>
  <c r="W93" i="87"/>
  <c r="P93" i="87"/>
  <c r="V93" i="87"/>
  <c r="S93" i="87"/>
  <c r="Y93" i="87"/>
  <c r="R93" i="87"/>
  <c r="X93" i="87"/>
  <c r="Q103" i="87"/>
  <c r="W103" i="87"/>
  <c r="P103" i="87"/>
  <c r="V103" i="87"/>
  <c r="O103" i="87"/>
  <c r="U103" i="87"/>
  <c r="R103" i="87"/>
  <c r="X103" i="87"/>
  <c r="S103" i="87"/>
  <c r="Y103" i="87"/>
  <c r="P121" i="87"/>
  <c r="V121" i="87"/>
  <c r="Q121" i="87"/>
  <c r="W121" i="87"/>
  <c r="S121" i="87"/>
  <c r="Y121" i="87"/>
  <c r="R121" i="87"/>
  <c r="X121" i="87"/>
  <c r="O121" i="87"/>
  <c r="U121" i="87"/>
  <c r="Q108" i="87"/>
  <c r="W108" i="87"/>
  <c r="O108" i="87"/>
  <c r="U108" i="87"/>
  <c r="P108" i="87"/>
  <c r="V108" i="87"/>
  <c r="S108" i="87"/>
  <c r="Y108" i="87"/>
  <c r="R108" i="87"/>
  <c r="X108" i="87"/>
  <c r="O92" i="87"/>
  <c r="U92" i="87"/>
  <c r="P92" i="87"/>
  <c r="V92" i="87"/>
  <c r="S92" i="87"/>
  <c r="Y92" i="87"/>
  <c r="Q92" i="87"/>
  <c r="W92" i="87"/>
  <c r="R92" i="87"/>
  <c r="X92" i="87"/>
  <c r="R87" i="87"/>
  <c r="X87" i="87"/>
  <c r="Q87" i="87"/>
  <c r="W87" i="87"/>
  <c r="P87" i="87"/>
  <c r="V87" i="87"/>
  <c r="S87" i="87"/>
  <c r="Y87" i="87"/>
  <c r="O87" i="87"/>
  <c r="U87" i="87"/>
  <c r="O120" i="87"/>
  <c r="U120" i="87"/>
  <c r="R120" i="87"/>
  <c r="X120" i="87"/>
  <c r="S120" i="87"/>
  <c r="Y120" i="87"/>
  <c r="Q120" i="87"/>
  <c r="W120" i="87"/>
  <c r="P120" i="87"/>
  <c r="V120" i="87"/>
  <c r="Q107" i="87"/>
  <c r="W107" i="87"/>
  <c r="P107" i="87"/>
  <c r="V107" i="87"/>
  <c r="O107" i="87"/>
  <c r="U107" i="87"/>
  <c r="R107" i="87"/>
  <c r="X107" i="87"/>
  <c r="S107" i="87"/>
  <c r="Y107" i="87"/>
  <c r="O119" i="87"/>
  <c r="U119" i="87"/>
  <c r="S119" i="87"/>
  <c r="Y119" i="87"/>
  <c r="P119" i="87"/>
  <c r="V119" i="87"/>
  <c r="R119" i="87"/>
  <c r="X119" i="87"/>
  <c r="Q119" i="87"/>
  <c r="W119" i="87"/>
  <c r="O106" i="87"/>
  <c r="U106" i="87"/>
  <c r="P106" i="87"/>
  <c r="V106" i="87"/>
  <c r="R106" i="87"/>
  <c r="X106" i="87"/>
  <c r="S106" i="87"/>
  <c r="Y106" i="87"/>
  <c r="Q106" i="87"/>
  <c r="W106" i="87"/>
  <c r="O94" i="87"/>
  <c r="U94" i="87"/>
  <c r="P94" i="87"/>
  <c r="V94" i="87"/>
  <c r="R94" i="87"/>
  <c r="X94" i="87"/>
  <c r="Q94" i="87"/>
  <c r="W94" i="87"/>
  <c r="S94" i="87"/>
  <c r="Y94" i="87"/>
  <c r="Q90" i="87"/>
  <c r="W90" i="87"/>
  <c r="S90" i="87"/>
  <c r="Y90" i="87"/>
  <c r="R90" i="87"/>
  <c r="X90" i="87"/>
  <c r="P90" i="87"/>
  <c r="V90" i="87"/>
  <c r="O90" i="87"/>
  <c r="U90" i="87"/>
  <c r="Q113" i="87"/>
  <c r="W113" i="87"/>
  <c r="P113" i="87"/>
  <c r="V113" i="87"/>
  <c r="O113" i="87"/>
  <c r="U113" i="87"/>
  <c r="S113" i="87"/>
  <c r="Y113" i="87"/>
  <c r="R113" i="87"/>
  <c r="X113" i="87"/>
  <c r="O101" i="87"/>
  <c r="U101" i="87"/>
  <c r="R101" i="87"/>
  <c r="X101" i="87"/>
  <c r="Q101" i="87"/>
  <c r="W101" i="87"/>
  <c r="S101" i="87"/>
  <c r="Y101" i="87"/>
  <c r="P101" i="87"/>
  <c r="V101" i="87"/>
  <c r="O97" i="87"/>
  <c r="U97" i="87"/>
  <c r="R97" i="87"/>
  <c r="X97" i="87"/>
  <c r="S97" i="87"/>
  <c r="Y97" i="87"/>
  <c r="Q97" i="87"/>
  <c r="W97" i="87"/>
  <c r="P97" i="87"/>
  <c r="V97" i="87"/>
  <c r="P81" i="87"/>
  <c r="V81" i="87"/>
  <c r="Q81" i="87"/>
  <c r="W81" i="87"/>
  <c r="S81" i="87"/>
  <c r="Y81" i="87"/>
  <c r="O81" i="87"/>
  <c r="U81" i="87"/>
  <c r="R81" i="87"/>
  <c r="X81" i="87"/>
  <c r="U47" i="87"/>
  <c r="P112" i="87"/>
  <c r="V112" i="87"/>
  <c r="R112" i="87"/>
  <c r="X112" i="87"/>
  <c r="Q112" i="87"/>
  <c r="W112" i="87"/>
  <c r="S112" i="87"/>
  <c r="Y112" i="87"/>
  <c r="O112" i="87"/>
  <c r="U112" i="87"/>
  <c r="R96" i="87"/>
  <c r="X96" i="87"/>
  <c r="Q96" i="87"/>
  <c r="W96" i="87"/>
  <c r="P96" i="87"/>
  <c r="V96" i="87"/>
  <c r="S96" i="87"/>
  <c r="Y96" i="87"/>
  <c r="O96" i="87"/>
  <c r="U96" i="87"/>
  <c r="Q99" i="87"/>
  <c r="W99" i="87"/>
  <c r="R99" i="87"/>
  <c r="X99" i="87"/>
  <c r="O99" i="87"/>
  <c r="U99" i="87"/>
  <c r="P99" i="87"/>
  <c r="V99" i="87"/>
  <c r="S99" i="87"/>
  <c r="Y99" i="87"/>
  <c r="P111" i="87"/>
  <c r="V111" i="87"/>
  <c r="S111" i="87"/>
  <c r="Y111" i="87"/>
  <c r="R111" i="87"/>
  <c r="X111" i="87"/>
  <c r="Q111" i="87"/>
  <c r="W111" i="87"/>
  <c r="O111" i="87"/>
  <c r="U111" i="87"/>
  <c r="Q110" i="87"/>
  <c r="W110" i="87"/>
  <c r="P110" i="87"/>
  <c r="V110" i="87"/>
  <c r="S110" i="87"/>
  <c r="Y110" i="87"/>
  <c r="R110" i="87"/>
  <c r="X110" i="87"/>
  <c r="O110" i="87"/>
  <c r="U110" i="87"/>
  <c r="O98" i="87"/>
  <c r="U98" i="87"/>
  <c r="P98" i="87"/>
  <c r="V98" i="87"/>
  <c r="R98" i="87"/>
  <c r="X98" i="87"/>
  <c r="S98" i="87"/>
  <c r="Y98" i="87"/>
  <c r="Q98" i="87"/>
  <c r="W98" i="87"/>
  <c r="O85" i="87"/>
  <c r="U85" i="87"/>
  <c r="R85" i="87"/>
  <c r="X85" i="87"/>
  <c r="P85" i="87"/>
  <c r="V85" i="87"/>
  <c r="Q85" i="87"/>
  <c r="W85" i="87"/>
  <c r="S85" i="87"/>
  <c r="Y85" i="87"/>
  <c r="X47" i="87"/>
  <c r="U48" i="87"/>
  <c r="V50" i="87"/>
  <c r="R100" i="87"/>
  <c r="X100" i="87"/>
  <c r="Q100" i="87"/>
  <c r="W100" i="87"/>
  <c r="P100" i="87"/>
  <c r="V100" i="87"/>
  <c r="S100" i="87"/>
  <c r="Y100" i="87"/>
  <c r="O100" i="87"/>
  <c r="U100" i="87"/>
  <c r="O84" i="87"/>
  <c r="U84" i="87"/>
  <c r="Q84" i="87"/>
  <c r="W84" i="87"/>
  <c r="S84" i="87"/>
  <c r="Y84" i="87"/>
  <c r="P84" i="87"/>
  <c r="V84" i="87"/>
  <c r="R84" i="87"/>
  <c r="X84" i="87"/>
  <c r="O115" i="87"/>
  <c r="U115" i="87"/>
  <c r="R115" i="87"/>
  <c r="X115" i="87"/>
  <c r="P115" i="87"/>
  <c r="V115" i="87"/>
  <c r="Q115" i="87"/>
  <c r="W115" i="87"/>
  <c r="S115" i="87"/>
  <c r="Y115" i="87"/>
  <c r="R83" i="87"/>
  <c r="X83" i="87"/>
  <c r="Q83" i="87"/>
  <c r="W83" i="87"/>
  <c r="P83" i="87"/>
  <c r="V83" i="87"/>
  <c r="S83" i="87"/>
  <c r="Y83" i="87"/>
  <c r="O83" i="87"/>
  <c r="U83" i="87"/>
  <c r="O114" i="87"/>
  <c r="U114" i="87"/>
  <c r="S114" i="87"/>
  <c r="Y114" i="87"/>
  <c r="R114" i="87"/>
  <c r="X114" i="87"/>
  <c r="Q114" i="87"/>
  <c r="W114" i="87"/>
  <c r="P114" i="87"/>
  <c r="V114" i="87"/>
  <c r="Q82" i="87"/>
  <c r="W82" i="87"/>
  <c r="R82" i="87"/>
  <c r="X82" i="87"/>
  <c r="O82" i="87"/>
  <c r="U82" i="87"/>
  <c r="P82" i="87"/>
  <c r="V82" i="87"/>
  <c r="S82" i="87"/>
  <c r="Y82" i="87"/>
  <c r="Q118" i="87"/>
  <c r="W118" i="87"/>
  <c r="R118" i="87"/>
  <c r="X118" i="87"/>
  <c r="O118" i="87"/>
  <c r="U118" i="87"/>
  <c r="P118" i="87"/>
  <c r="V118" i="87"/>
  <c r="S118" i="87"/>
  <c r="Y118" i="87"/>
  <c r="O105" i="87"/>
  <c r="U105" i="87"/>
  <c r="R105" i="87"/>
  <c r="X105" i="87"/>
  <c r="P105" i="87"/>
  <c r="V105" i="87"/>
  <c r="S105" i="87"/>
  <c r="Y105" i="87"/>
  <c r="Q105" i="87"/>
  <c r="W105" i="87"/>
  <c r="O89" i="87"/>
  <c r="U89" i="87"/>
  <c r="S89" i="87"/>
  <c r="Y89" i="87"/>
  <c r="P89" i="87"/>
  <c r="V89" i="87"/>
  <c r="Q89" i="87"/>
  <c r="W89" i="87"/>
  <c r="R89" i="87"/>
  <c r="X89" i="87"/>
  <c r="R91" i="87"/>
  <c r="X91" i="87"/>
  <c r="Q91" i="87"/>
  <c r="W91" i="87"/>
  <c r="P91" i="87"/>
  <c r="V91" i="87"/>
  <c r="S91" i="87"/>
  <c r="Y91" i="87"/>
  <c r="O91" i="87"/>
  <c r="U91" i="87"/>
  <c r="X50" i="87"/>
  <c r="Y42" i="87"/>
  <c r="Y37" i="87"/>
  <c r="Y57" i="87"/>
  <c r="Y31" i="87"/>
  <c r="Y62" i="87"/>
  <c r="Y26" i="87"/>
  <c r="X48" i="87"/>
  <c r="Y48" i="87"/>
  <c r="U50" i="87"/>
  <c r="X157" i="87"/>
  <c r="O25" i="87"/>
  <c r="O25" i="79"/>
  <c r="Q25" i="87"/>
  <c r="Q25" i="79"/>
  <c r="P25" i="79"/>
  <c r="P25" i="87"/>
  <c r="R25" i="79"/>
  <c r="K25" i="79"/>
  <c r="S25" i="87"/>
  <c r="K25" i="87"/>
  <c r="Y148" i="88"/>
  <c r="Y21" i="79"/>
  <c r="Y22" i="79"/>
  <c r="Y148" i="79"/>
  <c r="Y152" i="87"/>
  <c r="X148" i="88"/>
  <c r="U148" i="87"/>
  <c r="U153" i="87"/>
  <c r="V157" i="87"/>
  <c r="X147" i="87"/>
  <c r="X152" i="87"/>
  <c r="V148" i="88"/>
  <c r="Y156" i="79"/>
  <c r="V152" i="87"/>
  <c r="W152" i="87"/>
  <c r="X156" i="87"/>
  <c r="W148" i="87"/>
  <c r="U152" i="87"/>
  <c r="U147" i="87"/>
  <c r="Y157" i="79"/>
  <c r="W153" i="79"/>
  <c r="P80" i="79"/>
  <c r="V80" i="79"/>
  <c r="Q80" i="79"/>
  <c r="W80" i="79"/>
  <c r="S80" i="79"/>
  <c r="Y80" i="79"/>
  <c r="X25" i="79"/>
  <c r="R80" i="79"/>
  <c r="X80" i="79"/>
  <c r="U156" i="79"/>
  <c r="W152" i="79"/>
  <c r="U157" i="79"/>
  <c r="U152" i="79"/>
  <c r="W157" i="79"/>
  <c r="V148" i="79"/>
  <c r="U147" i="79"/>
  <c r="V152" i="79"/>
  <c r="X152" i="79"/>
  <c r="V153" i="79"/>
  <c r="X156" i="79"/>
  <c r="U148" i="79"/>
  <c r="Y152" i="79"/>
  <c r="V156" i="79"/>
  <c r="X148" i="79"/>
  <c r="Y153" i="79"/>
  <c r="W147" i="79"/>
  <c r="W148" i="79"/>
  <c r="X157" i="79"/>
  <c r="X153" i="79"/>
  <c r="Y147" i="79"/>
  <c r="V157" i="79"/>
  <c r="X147" i="79"/>
  <c r="U153" i="79"/>
  <c r="W156" i="79"/>
  <c r="V147" i="79"/>
  <c r="Y157" i="87"/>
  <c r="V148" i="87"/>
  <c r="Y153" i="87"/>
  <c r="W157" i="87"/>
  <c r="X148" i="87"/>
  <c r="W153" i="87"/>
  <c r="Y156" i="87"/>
  <c r="X153" i="87"/>
  <c r="V153" i="87"/>
  <c r="U157" i="87"/>
  <c r="W147" i="87"/>
  <c r="V156" i="87"/>
  <c r="Y147" i="87"/>
  <c r="U156" i="87"/>
  <c r="V147" i="87"/>
  <c r="V147" i="88"/>
  <c r="W147" i="88"/>
  <c r="W148" i="88"/>
  <c r="X147" i="88"/>
  <c r="Y147" i="88"/>
  <c r="X77" i="79"/>
  <c r="X76" i="79"/>
  <c r="Y50" i="87"/>
  <c r="V53" i="87"/>
  <c r="U53" i="87"/>
  <c r="W53" i="87"/>
  <c r="X53" i="87"/>
  <c r="Y47" i="87"/>
  <c r="Y53" i="87"/>
  <c r="W25" i="87"/>
  <c r="U25" i="87"/>
  <c r="Y25" i="87"/>
  <c r="X25" i="87"/>
  <c r="V25" i="87"/>
  <c r="V177" i="87"/>
  <c r="V191" i="87"/>
  <c r="V177" i="79"/>
  <c r="V191" i="79"/>
  <c r="X177" i="79"/>
  <c r="X191" i="79"/>
  <c r="Y177" i="79"/>
  <c r="Y191" i="79"/>
  <c r="W177" i="79"/>
  <c r="W191" i="79"/>
  <c r="U177" i="79"/>
  <c r="U191" i="79"/>
  <c r="X177" i="87"/>
  <c r="X191" i="87"/>
  <c r="Y177" i="87"/>
  <c r="Y191" i="87"/>
  <c r="W177" i="87"/>
  <c r="W191" i="87"/>
  <c r="U177" i="87"/>
  <c r="U191" i="87"/>
  <c r="Y22" i="87"/>
  <c r="Y148" i="87"/>
  <c r="Y21" i="87"/>
  <c r="Y146" i="87"/>
  <c r="X131" i="79"/>
  <c r="X130" i="87"/>
  <c r="V130" i="87"/>
  <c r="W130" i="79"/>
  <c r="Y130" i="87"/>
  <c r="Y131" i="87"/>
  <c r="Y130" i="79"/>
  <c r="V130" i="79"/>
  <c r="W131" i="79"/>
  <c r="V131" i="79"/>
  <c r="W130" i="87"/>
  <c r="W131" i="87"/>
  <c r="U131" i="79"/>
  <c r="V131" i="87"/>
  <c r="Y131" i="79"/>
  <c r="U130" i="87"/>
  <c r="X131" i="87"/>
  <c r="U131" i="87"/>
  <c r="X130" i="79"/>
  <c r="U130" i="79"/>
  <c r="U25" i="79"/>
  <c r="W25" i="79"/>
  <c r="W146" i="87"/>
  <c r="Y25" i="79"/>
  <c r="V25" i="79"/>
  <c r="X146" i="87"/>
  <c r="V146" i="88"/>
  <c r="X146" i="79"/>
  <c r="U146" i="79"/>
  <c r="V146" i="79"/>
  <c r="Y146" i="88"/>
  <c r="X146" i="88"/>
  <c r="Y146" i="79"/>
  <c r="U146" i="87"/>
  <c r="V146" i="87"/>
  <c r="W146" i="79"/>
  <c r="W146" i="88"/>
  <c r="Y76" i="79"/>
  <c r="Y77" i="79"/>
  <c r="Y151" i="88"/>
  <c r="Y172" i="88"/>
  <c r="Y185" i="88"/>
  <c r="V77" i="79"/>
  <c r="V151" i="79"/>
  <c r="V172" i="79"/>
  <c r="V185" i="79"/>
  <c r="V76" i="79"/>
  <c r="Y127" i="79"/>
  <c r="U127" i="79"/>
  <c r="X127" i="79"/>
  <c r="V127" i="79"/>
  <c r="W127" i="79"/>
  <c r="U126" i="79"/>
  <c r="X126" i="79"/>
  <c r="Y126" i="79"/>
  <c r="W126" i="79"/>
  <c r="V126" i="79"/>
  <c r="U77" i="79"/>
  <c r="U151" i="79"/>
  <c r="U172" i="79"/>
  <c r="U185" i="79"/>
  <c r="U76" i="79"/>
  <c r="X151" i="88"/>
  <c r="X172" i="88"/>
  <c r="X185" i="88"/>
  <c r="W76" i="79"/>
  <c r="W77" i="79"/>
  <c r="W151" i="79"/>
  <c r="W172" i="79"/>
  <c r="W151" i="88"/>
  <c r="W172" i="88"/>
  <c r="V49" i="87"/>
  <c r="V54" i="87"/>
  <c r="V45" i="87"/>
  <c r="X49" i="87"/>
  <c r="X54" i="87"/>
  <c r="X45" i="87"/>
  <c r="U49" i="87"/>
  <c r="U54" i="87"/>
  <c r="U45" i="87"/>
  <c r="Y49" i="87"/>
  <c r="Y54" i="87"/>
  <c r="Y45" i="87"/>
  <c r="W49" i="87"/>
  <c r="W54" i="87"/>
  <c r="W45" i="87"/>
  <c r="X46" i="87"/>
  <c r="X52" i="87"/>
  <c r="U46" i="87"/>
  <c r="U52" i="87"/>
  <c r="U51" i="87"/>
  <c r="V46" i="87"/>
  <c r="V52" i="87"/>
  <c r="W46" i="87"/>
  <c r="W52" i="87"/>
  <c r="Y46" i="87"/>
  <c r="Y52" i="87"/>
  <c r="U162" i="88"/>
  <c r="W162" i="88"/>
  <c r="Y162" i="88"/>
  <c r="V22" i="70"/>
  <c r="X162" i="88"/>
  <c r="V162" i="88"/>
  <c r="W162" i="79"/>
  <c r="T11" i="70"/>
  <c r="V162" i="79"/>
  <c r="S11" i="70"/>
  <c r="X162" i="79"/>
  <c r="U11" i="70"/>
  <c r="Y162" i="79"/>
  <c r="U162" i="79"/>
  <c r="R11" i="70"/>
  <c r="X162" i="87"/>
  <c r="V162" i="87"/>
  <c r="S34" i="70"/>
  <c r="U162" i="87"/>
  <c r="W162" i="87"/>
  <c r="Y162" i="87"/>
  <c r="V34" i="70"/>
  <c r="X151" i="79"/>
  <c r="X172" i="79"/>
  <c r="X185" i="79"/>
  <c r="Y151" i="79"/>
  <c r="U172" i="88"/>
  <c r="U185" i="88"/>
  <c r="V151" i="88"/>
  <c r="V172" i="88"/>
  <c r="V185" i="88"/>
  <c r="U154" i="87"/>
  <c r="W154" i="87"/>
  <c r="V154" i="87"/>
  <c r="W154" i="79"/>
  <c r="V154" i="79"/>
  <c r="U154" i="79"/>
  <c r="Y154" i="87"/>
  <c r="X154" i="87"/>
  <c r="Y154" i="79"/>
  <c r="X154" i="79"/>
  <c r="W150" i="79"/>
  <c r="W171" i="79"/>
  <c r="W184" i="79"/>
  <c r="X150" i="88"/>
  <c r="X171" i="88"/>
  <c r="X184" i="88"/>
  <c r="U171" i="88"/>
  <c r="U184" i="88"/>
  <c r="Y150" i="88"/>
  <c r="Y171" i="88"/>
  <c r="Y184" i="88"/>
  <c r="Y150" i="79"/>
  <c r="Y171" i="79"/>
  <c r="Y184" i="79"/>
  <c r="U150" i="79"/>
  <c r="U171" i="79"/>
  <c r="U184" i="79"/>
  <c r="V150" i="88"/>
  <c r="V171" i="88"/>
  <c r="V184" i="88"/>
  <c r="W150" i="88"/>
  <c r="W171" i="88"/>
  <c r="W184" i="88"/>
  <c r="X150" i="79"/>
  <c r="X171" i="79"/>
  <c r="V150" i="79"/>
  <c r="V171" i="79"/>
  <c r="V184" i="79"/>
  <c r="U127" i="87"/>
  <c r="U76" i="87"/>
  <c r="U77" i="87"/>
  <c r="U151" i="87"/>
  <c r="U172" i="87"/>
  <c r="U185" i="87"/>
  <c r="U126" i="87"/>
  <c r="T34" i="70"/>
  <c r="W51" i="87"/>
  <c r="W150" i="87"/>
  <c r="W171" i="87"/>
  <c r="W184" i="87"/>
  <c r="Y51" i="87"/>
  <c r="Y77" i="87"/>
  <c r="V51" i="87"/>
  <c r="V150" i="87"/>
  <c r="V171" i="87"/>
  <c r="V184" i="87"/>
  <c r="X51" i="87"/>
  <c r="X76" i="87"/>
  <c r="Y172" i="79"/>
  <c r="Y185" i="79"/>
  <c r="V11" i="70"/>
  <c r="R22" i="70"/>
  <c r="U22" i="70"/>
  <c r="U34" i="70"/>
  <c r="U150" i="87"/>
  <c r="U171" i="87"/>
  <c r="U184" i="87"/>
  <c r="W185" i="88"/>
  <c r="T22" i="70"/>
  <c r="U164" i="88"/>
  <c r="Y164" i="88"/>
  <c r="V24" i="70"/>
  <c r="W164" i="88"/>
  <c r="T24" i="70"/>
  <c r="X164" i="88"/>
  <c r="U24" i="70"/>
  <c r="V164" i="88"/>
  <c r="S24" i="70"/>
  <c r="S22" i="70"/>
  <c r="Y178" i="79"/>
  <c r="Y192" i="79"/>
  <c r="Y164" i="79"/>
  <c r="V13" i="70"/>
  <c r="U178" i="79"/>
  <c r="U192" i="79"/>
  <c r="U164" i="79"/>
  <c r="X184" i="79"/>
  <c r="V178" i="79"/>
  <c r="V192" i="79"/>
  <c r="V164" i="79"/>
  <c r="S13" i="70"/>
  <c r="X178" i="79"/>
  <c r="X192" i="79"/>
  <c r="X164" i="79"/>
  <c r="U13" i="70"/>
  <c r="W178" i="79"/>
  <c r="W192" i="79"/>
  <c r="W164" i="79"/>
  <c r="T13" i="70"/>
  <c r="W185" i="79"/>
  <c r="X164" i="87"/>
  <c r="X178" i="87"/>
  <c r="X192" i="87"/>
  <c r="W164" i="87"/>
  <c r="T36" i="70"/>
  <c r="W178" i="87"/>
  <c r="W192" i="87"/>
  <c r="U164" i="87"/>
  <c r="U178" i="87"/>
  <c r="U192" i="87"/>
  <c r="Y164" i="87"/>
  <c r="V36" i="70"/>
  <c r="Y178" i="87"/>
  <c r="Y192" i="87"/>
  <c r="V164" i="87"/>
  <c r="S36" i="70"/>
  <c r="V178" i="87"/>
  <c r="V192" i="87"/>
  <c r="R34" i="70"/>
  <c r="Y155" i="79"/>
  <c r="W155" i="79"/>
  <c r="W135" i="79"/>
  <c r="X133" i="79"/>
  <c r="X138" i="79"/>
  <c r="X134" i="79"/>
  <c r="V155" i="79"/>
  <c r="U133" i="79"/>
  <c r="U137" i="79"/>
  <c r="X136" i="79"/>
  <c r="U138" i="79"/>
  <c r="U136" i="79"/>
  <c r="X137" i="79"/>
  <c r="U134" i="79"/>
  <c r="U135" i="79"/>
  <c r="X135" i="79"/>
  <c r="Y135" i="79"/>
  <c r="X155" i="79"/>
  <c r="U155" i="79"/>
  <c r="V135" i="79"/>
  <c r="Y136" i="79"/>
  <c r="Y133" i="79"/>
  <c r="V133" i="79"/>
  <c r="V136" i="79"/>
  <c r="W133" i="79"/>
  <c r="W136" i="79"/>
  <c r="Y134" i="79"/>
  <c r="Y137" i="79"/>
  <c r="V134" i="79"/>
  <c r="W134" i="79"/>
  <c r="Y138" i="79"/>
  <c r="V137" i="79"/>
  <c r="V138" i="79"/>
  <c r="W137" i="79"/>
  <c r="W138" i="79"/>
  <c r="V77" i="87"/>
  <c r="W127" i="87"/>
  <c r="Y127" i="87"/>
  <c r="Y126" i="87"/>
  <c r="W77" i="87"/>
  <c r="V127" i="87"/>
  <c r="Y76" i="87"/>
  <c r="X126" i="87"/>
  <c r="X127" i="87"/>
  <c r="V126" i="87"/>
  <c r="V76" i="87"/>
  <c r="X77" i="87"/>
  <c r="X151" i="87"/>
  <c r="X172" i="87"/>
  <c r="X185" i="87"/>
  <c r="W126" i="87"/>
  <c r="W76" i="87"/>
  <c r="Y151" i="87"/>
  <c r="Y172" i="87"/>
  <c r="Y185" i="87"/>
  <c r="Y150" i="87"/>
  <c r="Y171" i="87"/>
  <c r="Y184" i="87"/>
  <c r="W151" i="87"/>
  <c r="W172" i="87"/>
  <c r="W185" i="87"/>
  <c r="V151" i="87"/>
  <c r="V172" i="87"/>
  <c r="V185" i="87"/>
  <c r="X150" i="87"/>
  <c r="X171" i="87"/>
  <c r="X184" i="87"/>
  <c r="R13" i="70"/>
  <c r="U36" i="70"/>
  <c r="U155" i="87"/>
  <c r="U165" i="87"/>
  <c r="R37" i="70"/>
  <c r="U137" i="87"/>
  <c r="U133" i="87"/>
  <c r="U136" i="87"/>
  <c r="U138" i="87"/>
  <c r="U135" i="87"/>
  <c r="U134" i="87"/>
  <c r="Y165" i="88"/>
  <c r="V25" i="70"/>
  <c r="W165" i="88"/>
  <c r="T25" i="70"/>
  <c r="U165" i="88"/>
  <c r="Y179" i="88"/>
  <c r="X165" i="88"/>
  <c r="U25" i="70"/>
  <c r="V165" i="88"/>
  <c r="V165" i="79"/>
  <c r="S14" i="70"/>
  <c r="V176" i="79"/>
  <c r="Y165" i="79"/>
  <c r="V14" i="70"/>
  <c r="Y176" i="79"/>
  <c r="X165" i="79"/>
  <c r="U14" i="70"/>
  <c r="X176" i="79"/>
  <c r="W165" i="79"/>
  <c r="T14" i="70"/>
  <c r="W176" i="79"/>
  <c r="U165" i="79"/>
  <c r="R14" i="70"/>
  <c r="U176" i="79"/>
  <c r="R24" i="70"/>
  <c r="R36" i="70"/>
  <c r="X142" i="88"/>
  <c r="V142" i="88"/>
  <c r="U149" i="79"/>
  <c r="X142" i="79"/>
  <c r="V149" i="88"/>
  <c r="X149" i="79"/>
  <c r="X158" i="79"/>
  <c r="X149" i="88"/>
  <c r="X158" i="88"/>
  <c r="U142" i="79"/>
  <c r="Y149" i="88"/>
  <c r="U142" i="88"/>
  <c r="W142" i="88"/>
  <c r="V142" i="79"/>
  <c r="Y142" i="88"/>
  <c r="W149" i="88"/>
  <c r="V149" i="79"/>
  <c r="W142" i="79"/>
  <c r="Y142" i="79"/>
  <c r="Y149" i="79"/>
  <c r="Y158" i="79"/>
  <c r="W149" i="79"/>
  <c r="X137" i="87"/>
  <c r="Y134" i="87"/>
  <c r="V138" i="87"/>
  <c r="V134" i="87"/>
  <c r="Y136" i="87"/>
  <c r="W134" i="87"/>
  <c r="W137" i="87"/>
  <c r="Y155" i="87"/>
  <c r="Y165" i="87"/>
  <c r="V37" i="70"/>
  <c r="W155" i="87"/>
  <c r="W165" i="87"/>
  <c r="T37" i="70"/>
  <c r="Y137" i="87"/>
  <c r="Y135" i="87"/>
  <c r="Y133" i="87"/>
  <c r="W136" i="87"/>
  <c r="Y138" i="87"/>
  <c r="X138" i="87"/>
  <c r="X133" i="87"/>
  <c r="X134" i="87"/>
  <c r="X155" i="87"/>
  <c r="X176" i="87"/>
  <c r="V155" i="87"/>
  <c r="V165" i="87"/>
  <c r="S37" i="70"/>
  <c r="X135" i="87"/>
  <c r="X136" i="87"/>
  <c r="W133" i="87"/>
  <c r="V137" i="87"/>
  <c r="V136" i="87"/>
  <c r="V133" i="87"/>
  <c r="W135" i="87"/>
  <c r="V135" i="87"/>
  <c r="W138" i="87"/>
  <c r="U176" i="87"/>
  <c r="U179" i="87"/>
  <c r="U142" i="87"/>
  <c r="U149" i="87"/>
  <c r="U170" i="87"/>
  <c r="U183" i="87"/>
  <c r="U186" i="87"/>
  <c r="V163" i="88"/>
  <c r="V170" i="88"/>
  <c r="R25" i="70"/>
  <c r="W179" i="88"/>
  <c r="W163" i="88"/>
  <c r="W166" i="88"/>
  <c r="W170" i="88"/>
  <c r="Y163" i="88"/>
  <c r="Y166" i="88"/>
  <c r="Y170" i="88"/>
  <c r="X163" i="88"/>
  <c r="X166" i="88"/>
  <c r="X170" i="88"/>
  <c r="X173" i="88"/>
  <c r="V179" i="88"/>
  <c r="X179" i="88"/>
  <c r="U163" i="88"/>
  <c r="U170" i="88"/>
  <c r="U179" i="88"/>
  <c r="U163" i="79"/>
  <c r="U170" i="79"/>
  <c r="Y163" i="79"/>
  <c r="Y166" i="79"/>
  <c r="Y170" i="79"/>
  <c r="X190" i="79"/>
  <c r="X193" i="79"/>
  <c r="X179" i="79"/>
  <c r="Y190" i="79"/>
  <c r="Y193" i="79"/>
  <c r="Y179" i="79"/>
  <c r="W158" i="79"/>
  <c r="W163" i="79"/>
  <c r="W170" i="79"/>
  <c r="X163" i="79"/>
  <c r="X166" i="79"/>
  <c r="X170" i="79"/>
  <c r="U179" i="79"/>
  <c r="U190" i="79"/>
  <c r="U193" i="79"/>
  <c r="V163" i="79"/>
  <c r="V166" i="79"/>
  <c r="V170" i="79"/>
  <c r="W190" i="79"/>
  <c r="W193" i="79"/>
  <c r="W179" i="79"/>
  <c r="V190" i="79"/>
  <c r="V193" i="79"/>
  <c r="V179" i="79"/>
  <c r="S25" i="70"/>
  <c r="U158" i="79"/>
  <c r="V158" i="88"/>
  <c r="Y158" i="88"/>
  <c r="U158" i="88"/>
  <c r="V158" i="79"/>
  <c r="W158" i="88"/>
  <c r="W176" i="87"/>
  <c r="W179" i="87"/>
  <c r="Y176" i="87"/>
  <c r="Y190" i="87"/>
  <c r="Y193" i="87"/>
  <c r="Y142" i="87"/>
  <c r="X142" i="87"/>
  <c r="Y149" i="87"/>
  <c r="Y163" i="87"/>
  <c r="V35" i="70"/>
  <c r="V38" i="70"/>
  <c r="W166" i="79"/>
  <c r="T12" i="70"/>
  <c r="T15" i="70"/>
  <c r="W149" i="87"/>
  <c r="W163" i="87"/>
  <c r="W166" i="87"/>
  <c r="V142" i="87"/>
  <c r="X149" i="87"/>
  <c r="X170" i="87"/>
  <c r="X173" i="87"/>
  <c r="W142" i="87"/>
  <c r="V149" i="87"/>
  <c r="V163" i="87"/>
  <c r="S35" i="70"/>
  <c r="S38" i="70"/>
  <c r="X165" i="87"/>
  <c r="U37" i="70"/>
  <c r="X179" i="87"/>
  <c r="X190" i="87"/>
  <c r="X193" i="87"/>
  <c r="V176" i="87"/>
  <c r="V179" i="87"/>
  <c r="AA158" i="88"/>
  <c r="AA179" i="79"/>
  <c r="AA179" i="88"/>
  <c r="U166" i="88"/>
  <c r="V166" i="88"/>
  <c r="S23" i="70"/>
  <c r="AA158" i="79"/>
  <c r="U190" i="87"/>
  <c r="U193" i="87"/>
  <c r="U195" i="87"/>
  <c r="U163" i="87"/>
  <c r="R35" i="70"/>
  <c r="U158" i="87"/>
  <c r="V12" i="70"/>
  <c r="V15" i="70"/>
  <c r="T23" i="70"/>
  <c r="Y173" i="88"/>
  <c r="Y180" i="88"/>
  <c r="Y183" i="88"/>
  <c r="Y186" i="88"/>
  <c r="Y195" i="88"/>
  <c r="V183" i="88"/>
  <c r="V186" i="88"/>
  <c r="V195" i="88"/>
  <c r="V173" i="88"/>
  <c r="U173" i="88"/>
  <c r="U183" i="88"/>
  <c r="U186" i="88"/>
  <c r="U195" i="88"/>
  <c r="X183" i="88"/>
  <c r="X186" i="88"/>
  <c r="X195" i="88"/>
  <c r="X180" i="88"/>
  <c r="W183" i="88"/>
  <c r="W186" i="88"/>
  <c r="W195" i="88"/>
  <c r="W173" i="88"/>
  <c r="W180" i="88"/>
  <c r="V23" i="70"/>
  <c r="U166" i="79"/>
  <c r="U12" i="70"/>
  <c r="U15" i="70"/>
  <c r="Y183" i="79"/>
  <c r="Y186" i="79"/>
  <c r="Y195" i="79"/>
  <c r="Y173" i="79"/>
  <c r="Y180" i="79"/>
  <c r="R12" i="70"/>
  <c r="X183" i="79"/>
  <c r="X186" i="79"/>
  <c r="X195" i="79"/>
  <c r="X173" i="79"/>
  <c r="X180" i="79"/>
  <c r="U183" i="79"/>
  <c r="U186" i="79"/>
  <c r="U195" i="79"/>
  <c r="U173" i="79"/>
  <c r="S12" i="70"/>
  <c r="S15" i="70"/>
  <c r="V173" i="79"/>
  <c r="V180" i="79"/>
  <c r="V183" i="79"/>
  <c r="V186" i="79"/>
  <c r="V195" i="79"/>
  <c r="W183" i="79"/>
  <c r="W186" i="79"/>
  <c r="W195" i="79"/>
  <c r="W173" i="79"/>
  <c r="U23" i="70"/>
  <c r="U173" i="87"/>
  <c r="R23" i="70"/>
  <c r="C197" i="79"/>
  <c r="C197" i="88"/>
  <c r="W190" i="87"/>
  <c r="W193" i="87"/>
  <c r="Y179" i="87"/>
  <c r="AA179" i="87"/>
  <c r="Y170" i="87"/>
  <c r="Y183" i="87"/>
  <c r="Y186" i="87"/>
  <c r="Y195" i="87"/>
  <c r="AA166" i="79"/>
  <c r="W170" i="87"/>
  <c r="W173" i="87"/>
  <c r="W180" i="87"/>
  <c r="Y158" i="87"/>
  <c r="Y166" i="87"/>
  <c r="X158" i="87"/>
  <c r="W180" i="79"/>
  <c r="T35" i="70"/>
  <c r="T38" i="70"/>
  <c r="W158" i="87"/>
  <c r="V166" i="87"/>
  <c r="V170" i="87"/>
  <c r="V173" i="87"/>
  <c r="V158" i="87"/>
  <c r="X163" i="87"/>
  <c r="U35" i="70"/>
  <c r="U38" i="70"/>
  <c r="X183" i="87"/>
  <c r="X186" i="87"/>
  <c r="X195" i="87"/>
  <c r="V190" i="87"/>
  <c r="V193" i="87"/>
  <c r="U180" i="79"/>
  <c r="AA166" i="88"/>
  <c r="V180" i="88"/>
  <c r="AA173" i="88"/>
  <c r="U180" i="88"/>
  <c r="AA173" i="79"/>
  <c r="U166" i="87"/>
  <c r="U180" i="87"/>
  <c r="V26" i="70"/>
  <c r="T26" i="70"/>
  <c r="R15" i="70"/>
  <c r="R16" i="70"/>
  <c r="S26" i="70"/>
  <c r="R38" i="70"/>
  <c r="R26" i="70"/>
  <c r="U26" i="70"/>
  <c r="R27" i="70"/>
  <c r="R39" i="70"/>
  <c r="Y173" i="87"/>
  <c r="Y180" i="87"/>
  <c r="W183" i="87"/>
  <c r="W186" i="87"/>
  <c r="W195" i="87"/>
  <c r="V180" i="87"/>
  <c r="AA158" i="87"/>
  <c r="X166" i="87"/>
  <c r="X180" i="87"/>
  <c r="V183" i="87"/>
  <c r="V186" i="87"/>
  <c r="V195" i="87"/>
  <c r="AA180" i="79"/>
  <c r="AA6" i="79"/>
  <c r="AA180" i="88"/>
  <c r="AA6" i="88"/>
  <c r="C197" i="87"/>
  <c r="AA173" i="87"/>
  <c r="AA180" i="87"/>
  <c r="AA166" i="87"/>
  <c r="AA6" i="87"/>
  <c r="D6" i="89"/>
  <c r="D6" i="97"/>
  <c r="G12" i="89"/>
  <c r="H12" i="89"/>
  <c r="T12" i="89"/>
  <c r="P12" i="89"/>
  <c r="L12" i="89"/>
  <c r="Q12" i="89"/>
  <c r="K12" i="89"/>
  <c r="F12" i="89"/>
  <c r="O12" i="89"/>
  <c r="J12" i="89"/>
  <c r="S12" i="89"/>
  <c r="N12" i="89"/>
  <c r="I12" i="89"/>
  <c r="R12" i="89"/>
  <c r="M12" i="89"/>
  <c r="Z12" i="89"/>
  <c r="X12" i="89"/>
  <c r="V12" i="89"/>
  <c r="W12" i="89"/>
  <c r="Y12" i="89"/>
  <c r="L12" i="97"/>
  <c r="AB12" i="89"/>
  <c r="A2" i="70"/>
  <c r="A2" i="87"/>
  <c r="A2" i="89"/>
  <c r="A2" i="88"/>
  <c r="A2" i="97"/>
</calcChain>
</file>

<file path=xl/sharedStrings.xml><?xml version="1.0" encoding="utf-8"?>
<sst xmlns="http://schemas.openxmlformats.org/spreadsheetml/2006/main" count="894" uniqueCount="100">
  <si>
    <t>Materials</t>
  </si>
  <si>
    <t>Labour</t>
  </si>
  <si>
    <t>Assumptions</t>
  </si>
  <si>
    <t>Contracts</t>
  </si>
  <si>
    <t>Parameters</t>
  </si>
  <si>
    <t>Area Applied</t>
  </si>
  <si>
    <t>Assumption Types</t>
  </si>
  <si>
    <t>Workstream</t>
  </si>
  <si>
    <t>Capex</t>
  </si>
  <si>
    <t>Opex</t>
  </si>
  <si>
    <t>Summary</t>
  </si>
  <si>
    <t>Real Discount rate:</t>
  </si>
  <si>
    <t>Exchange</t>
  </si>
  <si>
    <t>Itron IEE</t>
  </si>
  <si>
    <t>Itron MTS</t>
  </si>
  <si>
    <t>Sharepoint</t>
  </si>
  <si>
    <t>Application</t>
  </si>
  <si>
    <t>Oracle</t>
  </si>
  <si>
    <t>Server</t>
  </si>
  <si>
    <t>Storage</t>
  </si>
  <si>
    <t>Production</t>
  </si>
  <si>
    <t>UAT</t>
  </si>
  <si>
    <t>Dev</t>
  </si>
  <si>
    <t>Non-crtitical applications</t>
  </si>
  <si>
    <t>Other</t>
  </si>
  <si>
    <t>Exchange backup storage</t>
  </si>
  <si>
    <t>Backup</t>
  </si>
  <si>
    <t>Cloud &amp; Infrastructure</t>
  </si>
  <si>
    <t>Insert rows above this row</t>
  </si>
  <si>
    <t>Database (Exadata)</t>
  </si>
  <si>
    <t>Software</t>
  </si>
  <si>
    <t>Network</t>
  </si>
  <si>
    <t>Cloud operation charge</t>
  </si>
  <si>
    <t>Cloud operation</t>
  </si>
  <si>
    <t>Capex reduction</t>
  </si>
  <si>
    <t>Opex reduction</t>
  </si>
  <si>
    <t xml:space="preserve">Total </t>
  </si>
  <si>
    <t>Option 1</t>
  </si>
  <si>
    <t>Option 2</t>
  </si>
  <si>
    <t>Preferred option:</t>
  </si>
  <si>
    <t>Real discount rate</t>
  </si>
  <si>
    <t>Infrastructure Labour</t>
  </si>
  <si>
    <t>Infrastructure contractors</t>
  </si>
  <si>
    <t>Non-critical Apps</t>
  </si>
  <si>
    <t>Non-critical apps</t>
  </si>
  <si>
    <t>Option assumptions</t>
  </si>
  <si>
    <t>Infrastructure</t>
  </si>
  <si>
    <t>Cost Category</t>
  </si>
  <si>
    <t>Critical applications</t>
  </si>
  <si>
    <t>Cloud</t>
  </si>
  <si>
    <t>Cost Type</t>
  </si>
  <si>
    <t>Oracle Storage</t>
  </si>
  <si>
    <t>% Adjustment applied</t>
  </si>
  <si>
    <t>% Based costs</t>
  </si>
  <si>
    <t>Full cost pa</t>
  </si>
  <si>
    <t>Migration timing</t>
  </si>
  <si>
    <t>Total Capex</t>
  </si>
  <si>
    <t>Total</t>
  </si>
  <si>
    <t>Function Code</t>
  </si>
  <si>
    <t>Service</t>
  </si>
  <si>
    <t>Total SCS</t>
  </si>
  <si>
    <t>Conversion from $2018 to $Jun 2021</t>
  </si>
  <si>
    <t>June $2021</t>
  </si>
  <si>
    <t>Cost efficiencies</t>
  </si>
  <si>
    <t>Migration of applications</t>
  </si>
  <si>
    <t>Total Cost (Opex &amp; Capex)</t>
  </si>
  <si>
    <t>As % of capex</t>
  </si>
  <si>
    <t>Total Opex</t>
  </si>
  <si>
    <t>Cost Inputs ($2018)</t>
  </si>
  <si>
    <t>Cost ($2018)</t>
  </si>
  <si>
    <t>Total Opex &amp; Capex ($ 2018)</t>
  </si>
  <si>
    <t>Total Expenditure ($ 2018)</t>
  </si>
  <si>
    <t>Total cost ($ 2018)</t>
  </si>
  <si>
    <t>Capex ($ 2018)</t>
  </si>
  <si>
    <t>Opex ($ 2018)</t>
  </si>
  <si>
    <t>Capex ($ Jun 2021)</t>
  </si>
  <si>
    <t>Opex ($ Jun 2021)</t>
  </si>
  <si>
    <t>Forecast capex, $000 (June 2021, no escalation)</t>
  </si>
  <si>
    <t>Forecast opex, $000 (June 2021, no escalation)</t>
  </si>
  <si>
    <t>Opex output</t>
  </si>
  <si>
    <t>Capex output</t>
  </si>
  <si>
    <t>Option 3</t>
  </si>
  <si>
    <t>Migrated</t>
  </si>
  <si>
    <t>2021/22</t>
  </si>
  <si>
    <t>2022/23</t>
  </si>
  <si>
    <t>2023/24</t>
  </si>
  <si>
    <t>2024/25</t>
  </si>
  <si>
    <t>2025/26</t>
  </si>
  <si>
    <t>$m June 2021</t>
  </si>
  <si>
    <t xml:space="preserve">Total check OK: </t>
  </si>
  <si>
    <t>Network drives</t>
  </si>
  <si>
    <t>SAP ERP</t>
  </si>
  <si>
    <t>Check</t>
  </si>
  <si>
    <t>Database (HANA)</t>
  </si>
  <si>
    <t>Oracle storage</t>
  </si>
  <si>
    <t>Cognos BW</t>
  </si>
  <si>
    <t>webMethods</t>
  </si>
  <si>
    <t>UE</t>
  </si>
  <si>
    <t>NPV</t>
  </si>
  <si>
    <t>Total Cost (Opex &amp; Capex) ($ Jun 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</si>
</sst>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;[Red]\-&quot;$&quot;#,##0;\ &quot;-&quot;"/>
    <numFmt numFmtId="167" formatCode="0.0%"/>
    <numFmt numFmtId="168" formatCode="#,##0.00_ ;[Red]\-#,##0.00;\ &quot;-&quot;"/>
    <numFmt numFmtId="169" formatCode="0%;[Red]\ \ \-0%;\ &quot;-&quot;"/>
    <numFmt numFmtId="170" formatCode="0.0%;[Red]\ \ \-0.0%;\ &quot;-&quot;"/>
    <numFmt numFmtId="171" formatCode="#,##0;[Red]\-#,##0;\ &quot;-&quot;"/>
    <numFmt numFmtId="172" formatCode="0.0"/>
    <numFmt numFmtId="173" formatCode="0;\ \-0;\ &quot;-&quot;"/>
    <numFmt numFmtId="174" formatCode="0%;\ \-0%;\ &quot;-&quot;"/>
    <numFmt numFmtId="175" formatCode="\ü;\ ;\x;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 tint="0.499984740745262"/>
      <name val="Calibri"/>
      <family val="2"/>
      <scheme val="minor"/>
    </font>
    <font>
      <sz val="10"/>
      <color rgb="FF0033CC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3333FF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i/>
      <sz val="10"/>
      <color rgb="FF0000FF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3333FF"/>
      <name val="Calibri"/>
      <family val="2"/>
      <scheme val="minor"/>
    </font>
    <font>
      <b/>
      <sz val="11"/>
      <color rgb="FF00CC00"/>
      <name val="Calibri"/>
      <family val="2"/>
      <scheme val="minor"/>
    </font>
    <font>
      <b/>
      <sz val="11"/>
      <color rgb="FFFF0000"/>
      <name val="Wingdings"/>
      <charset val="2"/>
    </font>
    <font>
      <b/>
      <i/>
      <sz val="11"/>
      <color rgb="FF00CC00"/>
      <name val="Calibri"/>
      <family val="2"/>
      <scheme val="minor"/>
    </font>
    <font>
      <b/>
      <sz val="12"/>
      <color rgb="FFFF0000"/>
      <name val="Wingdings"/>
      <charset val="2"/>
    </font>
  </fonts>
  <fills count="11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thick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3" fillId="0" borderId="0"/>
    <xf numFmtId="0" fontId="2" fillId="0" borderId="0"/>
    <xf numFmtId="0" fontId="4" fillId="0" borderId="0"/>
    <xf numFmtId="0" fontId="2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0" fontId="2" fillId="0" borderId="0"/>
    <xf numFmtId="0" fontId="7" fillId="0" borderId="0"/>
    <xf numFmtId="0" fontId="8" fillId="0" borderId="0"/>
    <xf numFmtId="0" fontId="9" fillId="0" borderId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0" fontId="9" fillId="0" borderId="0"/>
    <xf numFmtId="9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9" fontId="1" fillId="0" borderId="0" applyFont="0" applyFill="0" applyBorder="0" applyAlignment="0" applyProtection="0"/>
  </cellStyleXfs>
  <cellXfs count="183">
    <xf numFmtId="0" fontId="0" fillId="0" borderId="0" xfId="0"/>
    <xf numFmtId="0" fontId="11" fillId="0" borderId="0" xfId="0" applyFont="1"/>
    <xf numFmtId="0" fontId="11" fillId="0" borderId="0" xfId="0" applyFont="1" applyFill="1"/>
    <xf numFmtId="3" fontId="11" fillId="0" borderId="0" xfId="0" applyNumberFormat="1" applyFont="1"/>
    <xf numFmtId="0" fontId="11" fillId="0" borderId="3" xfId="0" applyFont="1" applyBorder="1"/>
    <xf numFmtId="0" fontId="11" fillId="0" borderId="0" xfId="0" applyFont="1" applyBorder="1"/>
    <xf numFmtId="0" fontId="12" fillId="0" borderId="3" xfId="0" applyFont="1" applyBorder="1"/>
    <xf numFmtId="0" fontId="12" fillId="0" borderId="0" xfId="0" applyFont="1"/>
    <xf numFmtId="0" fontId="12" fillId="0" borderId="0" xfId="0" applyFont="1" applyBorder="1"/>
    <xf numFmtId="166" fontId="11" fillId="0" borderId="1" xfId="0" applyNumberFormat="1" applyFont="1" applyFill="1" applyBorder="1" applyAlignment="1">
      <alignment horizontal="right" vertical="top"/>
    </xf>
    <xf numFmtId="166" fontId="11" fillId="0" borderId="0" xfId="0" applyNumberFormat="1" applyFont="1" applyFill="1" applyBorder="1" applyAlignment="1">
      <alignment horizontal="right" vertical="top"/>
    </xf>
    <xf numFmtId="0" fontId="12" fillId="0" borderId="4" xfId="0" applyFont="1" applyBorder="1"/>
    <xf numFmtId="166" fontId="12" fillId="0" borderId="4" xfId="0" applyNumberFormat="1" applyFont="1" applyFill="1" applyBorder="1" applyAlignment="1">
      <alignment horizontal="right" vertical="top"/>
    </xf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3" fillId="3" borderId="0" xfId="0" applyFont="1" applyFill="1"/>
    <xf numFmtId="0" fontId="13" fillId="3" borderId="0" xfId="0" applyFont="1" applyFill="1" applyAlignment="1">
      <alignment horizontal="center"/>
    </xf>
    <xf numFmtId="0" fontId="14" fillId="3" borderId="0" xfId="0" applyFont="1" applyFill="1"/>
    <xf numFmtId="0" fontId="15" fillId="3" borderId="0" xfId="0" applyFont="1" applyFill="1"/>
    <xf numFmtId="0" fontId="14" fillId="0" borderId="0" xfId="0" applyFont="1" applyFill="1"/>
    <xf numFmtId="0" fontId="13" fillId="0" borderId="0" xfId="0" applyFont="1" applyFill="1"/>
    <xf numFmtId="0" fontId="13" fillId="0" borderId="0" xfId="0" applyFont="1" applyFill="1" applyAlignment="1">
      <alignment horizontal="center"/>
    </xf>
    <xf numFmtId="0" fontId="16" fillId="0" borderId="0" xfId="0" applyFont="1"/>
    <xf numFmtId="0" fontId="17" fillId="0" borderId="0" xfId="0" applyFont="1"/>
    <xf numFmtId="0" fontId="11" fillId="0" borderId="3" xfId="0" applyFont="1" applyBorder="1" applyAlignment="1">
      <alignment horizontal="center"/>
    </xf>
    <xf numFmtId="0" fontId="12" fillId="0" borderId="3" xfId="0" applyFont="1" applyFill="1" applyBorder="1"/>
    <xf numFmtId="0" fontId="12" fillId="0" borderId="5" xfId="0" applyFont="1" applyBorder="1"/>
    <xf numFmtId="0" fontId="12" fillId="0" borderId="5" xfId="0" applyFont="1" applyBorder="1" applyAlignment="1">
      <alignment horizontal="center"/>
    </xf>
    <xf numFmtId="166" fontId="12" fillId="0" borderId="5" xfId="0" applyNumberFormat="1" applyFont="1" applyFill="1" applyBorder="1" applyAlignment="1">
      <alignment horizontal="right" vertical="top"/>
    </xf>
    <xf numFmtId="166" fontId="12" fillId="0" borderId="0" xfId="0" applyNumberFormat="1" applyFont="1" applyFill="1" applyBorder="1" applyAlignment="1">
      <alignment horizontal="right" vertical="top"/>
    </xf>
    <xf numFmtId="0" fontId="11" fillId="0" borderId="2" xfId="0" applyFont="1" applyBorder="1"/>
    <xf numFmtId="0" fontId="11" fillId="0" borderId="2" xfId="0" applyFont="1" applyBorder="1" applyAlignment="1">
      <alignment horizontal="center"/>
    </xf>
    <xf numFmtId="166" fontId="11" fillId="0" borderId="2" xfId="0" applyNumberFormat="1" applyFont="1" applyFill="1" applyBorder="1" applyAlignment="1">
      <alignment horizontal="right" vertical="top"/>
    </xf>
    <xf numFmtId="0" fontId="12" fillId="0" borderId="0" xfId="0" applyFont="1" applyBorder="1" applyAlignment="1">
      <alignment horizontal="center"/>
    </xf>
    <xf numFmtId="0" fontId="19" fillId="3" borderId="0" xfId="0" applyFont="1" applyFill="1"/>
    <xf numFmtId="0" fontId="20" fillId="3" borderId="0" xfId="0" applyFont="1" applyFill="1"/>
    <xf numFmtId="0" fontId="20" fillId="3" borderId="0" xfId="0" applyFont="1" applyFill="1" applyAlignment="1">
      <alignment horizontal="center"/>
    </xf>
    <xf numFmtId="0" fontId="21" fillId="3" borderId="0" xfId="0" applyFont="1" applyFill="1"/>
    <xf numFmtId="0" fontId="21" fillId="3" borderId="0" xfId="0" applyFont="1" applyFill="1" applyAlignment="1">
      <alignment horizontal="center"/>
    </xf>
    <xf numFmtId="0" fontId="22" fillId="0" borderId="0" xfId="0" applyFont="1"/>
    <xf numFmtId="0" fontId="23" fillId="2" borderId="0" xfId="0" applyFont="1" applyFill="1" applyBorder="1"/>
    <xf numFmtId="167" fontId="23" fillId="2" borderId="0" xfId="9" applyNumberFormat="1" applyFont="1" applyFill="1"/>
    <xf numFmtId="0" fontId="23" fillId="2" borderId="0" xfId="0" applyFont="1" applyFill="1"/>
    <xf numFmtId="168" fontId="11" fillId="0" borderId="1" xfId="0" applyNumberFormat="1" applyFont="1" applyFill="1" applyBorder="1"/>
    <xf numFmtId="0" fontId="11" fillId="5" borderId="0" xfId="0" applyFont="1" applyFill="1"/>
    <xf numFmtId="0" fontId="11" fillId="6" borderId="0" xfId="0" applyFont="1" applyFill="1" applyBorder="1"/>
    <xf numFmtId="168" fontId="18" fillId="2" borderId="1" xfId="0" applyNumberFormat="1" applyFont="1" applyFill="1" applyBorder="1"/>
    <xf numFmtId="4" fontId="18" fillId="2" borderId="1" xfId="0" applyNumberFormat="1" applyFont="1" applyFill="1" applyBorder="1"/>
    <xf numFmtId="9" fontId="11" fillId="0" borderId="0" xfId="26" applyFont="1" applyBorder="1" applyAlignment="1">
      <alignment horizontal="center"/>
    </xf>
    <xf numFmtId="167" fontId="23" fillId="2" borderId="0" xfId="9" applyNumberFormat="1" applyFont="1" applyFill="1" applyAlignment="1">
      <alignment horizontal="center"/>
    </xf>
    <xf numFmtId="6" fontId="11" fillId="0" borderId="1" xfId="0" applyNumberFormat="1" applyFont="1" applyFill="1" applyBorder="1" applyAlignment="1">
      <alignment horizontal="right" vertical="top"/>
    </xf>
    <xf numFmtId="0" fontId="12" fillId="0" borderId="0" xfId="0" applyFont="1" applyFill="1"/>
    <xf numFmtId="10" fontId="23" fillId="2" borderId="0" xfId="0" applyNumberFormat="1" applyFont="1" applyFill="1"/>
    <xf numFmtId="169" fontId="11" fillId="0" borderId="1" xfId="26" applyNumberFormat="1" applyFont="1" applyFill="1" applyBorder="1" applyAlignment="1">
      <alignment horizontal="right" vertical="top"/>
    </xf>
    <xf numFmtId="170" fontId="11" fillId="0" borderId="1" xfId="26" applyNumberFormat="1" applyFont="1" applyFill="1" applyBorder="1" applyAlignment="1">
      <alignment horizontal="right" vertical="top"/>
    </xf>
    <xf numFmtId="0" fontId="25" fillId="0" borderId="0" xfId="13" applyFont="1" applyFill="1" applyAlignment="1">
      <alignment horizontal="left" vertical="center"/>
    </xf>
    <xf numFmtId="0" fontId="26" fillId="0" borderId="0" xfId="13" applyFont="1" applyAlignment="1">
      <alignment horizontal="left" vertical="center"/>
    </xf>
    <xf numFmtId="0" fontId="26" fillId="0" borderId="0" xfId="13" applyFont="1" applyAlignment="1">
      <alignment horizontal="left" vertical="center" wrapText="1"/>
    </xf>
    <xf numFmtId="0" fontId="11" fillId="4" borderId="0" xfId="0" applyFont="1" applyFill="1" applyAlignment="1">
      <alignment horizontal="left"/>
    </xf>
    <xf numFmtId="9" fontId="28" fillId="0" borderId="0" xfId="26" applyFont="1" applyAlignment="1">
      <alignment horizontal="center"/>
    </xf>
    <xf numFmtId="0" fontId="24" fillId="0" borderId="0" xfId="7" applyFont="1"/>
    <xf numFmtId="0" fontId="11" fillId="0" borderId="0" xfId="6" applyFont="1" applyFill="1"/>
    <xf numFmtId="170" fontId="23" fillId="2" borderId="0" xfId="26" applyNumberFormat="1" applyFont="1" applyFill="1" applyBorder="1" applyAlignment="1">
      <alignment horizontal="right" vertical="top"/>
    </xf>
    <xf numFmtId="0" fontId="13" fillId="3" borderId="0" xfId="0" applyFont="1" applyFill="1" applyAlignment="1">
      <alignment horizontal="left"/>
    </xf>
    <xf numFmtId="0" fontId="21" fillId="3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1" fillId="0" borderId="0" xfId="0" applyFont="1" applyAlignment="1">
      <alignment horizontal="left"/>
    </xf>
    <xf numFmtId="0" fontId="11" fillId="6" borderId="0" xfId="0" applyFont="1" applyFill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23" fillId="0" borderId="0" xfId="0" applyFont="1" applyFill="1"/>
    <xf numFmtId="0" fontId="12" fillId="0" borderId="0" xfId="0" applyFont="1" applyFill="1" applyBorder="1"/>
    <xf numFmtId="0" fontId="11" fillId="0" borderId="6" xfId="0" applyFont="1" applyBorder="1"/>
    <xf numFmtId="10" fontId="11" fillId="0" borderId="0" xfId="26" applyNumberFormat="1" applyFont="1" applyFill="1" applyBorder="1" applyAlignment="1">
      <alignment horizontal="right" vertical="top"/>
    </xf>
    <xf numFmtId="0" fontId="12" fillId="0" borderId="3" xfId="6" applyFont="1" applyFill="1" applyBorder="1"/>
    <xf numFmtId="0" fontId="12" fillId="0" borderId="3" xfId="6" applyFont="1" applyFill="1" applyBorder="1" applyAlignment="1">
      <alignment horizontal="center"/>
    </xf>
    <xf numFmtId="171" fontId="11" fillId="0" borderId="1" xfId="0" applyNumberFormat="1" applyFont="1" applyFill="1" applyBorder="1" applyAlignment="1">
      <alignment horizontal="right" vertical="top"/>
    </xf>
    <xf numFmtId="166" fontId="11" fillId="0" borderId="3" xfId="0" applyNumberFormat="1" applyFont="1" applyFill="1" applyBorder="1" applyAlignment="1">
      <alignment horizontal="right" vertical="top"/>
    </xf>
    <xf numFmtId="0" fontId="12" fillId="0" borderId="3" xfId="0" applyFont="1" applyBorder="1" applyAlignment="1">
      <alignment horizontal="centerContinuous"/>
    </xf>
    <xf numFmtId="0" fontId="12" fillId="8" borderId="3" xfId="0" applyFont="1" applyFill="1" applyBorder="1"/>
    <xf numFmtId="0" fontId="13" fillId="3" borderId="0" xfId="0" applyFont="1" applyFill="1" applyBorder="1" applyAlignment="1">
      <alignment horizontal="center"/>
    </xf>
    <xf numFmtId="0" fontId="21" fillId="3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0" fillId="0" borderId="0" xfId="0" applyBorder="1"/>
    <xf numFmtId="0" fontId="13" fillId="3" borderId="0" xfId="0" applyFont="1" applyFill="1" applyBorder="1"/>
    <xf numFmtId="0" fontId="21" fillId="3" borderId="0" xfId="0" applyFont="1" applyFill="1" applyBorder="1"/>
    <xf numFmtId="0" fontId="13" fillId="0" borderId="0" xfId="0" applyFont="1" applyFill="1" applyBorder="1"/>
    <xf numFmtId="3" fontId="11" fillId="0" borderId="0" xfId="0" applyNumberFormat="1" applyFont="1" applyBorder="1"/>
    <xf numFmtId="0" fontId="12" fillId="0" borderId="6" xfId="0" applyFont="1" applyBorder="1"/>
    <xf numFmtId="0" fontId="26" fillId="8" borderId="0" xfId="13" applyFont="1" applyFill="1" applyAlignment="1">
      <alignment horizontal="left" vertical="center"/>
    </xf>
    <xf numFmtId="0" fontId="11" fillId="8" borderId="0" xfId="0" applyFont="1" applyFill="1"/>
    <xf numFmtId="0" fontId="27" fillId="8" borderId="0" xfId="13" applyFont="1" applyFill="1" applyAlignment="1">
      <alignment horizontal="left" vertical="center" wrapText="1"/>
    </xf>
    <xf numFmtId="0" fontId="27" fillId="8" borderId="0" xfId="13" applyFont="1" applyFill="1" applyAlignment="1">
      <alignment horizontal="left" vertical="center"/>
    </xf>
    <xf numFmtId="0" fontId="29" fillId="4" borderId="0" xfId="14" applyFont="1" applyFill="1" applyProtection="1"/>
    <xf numFmtId="0" fontId="29" fillId="4" borderId="0" xfId="14" applyFont="1" applyFill="1" applyAlignment="1" applyProtection="1">
      <alignment textRotation="2"/>
    </xf>
    <xf numFmtId="0" fontId="29" fillId="4" borderId="0" xfId="14" applyFont="1" applyFill="1" applyBorder="1" applyAlignment="1" applyProtection="1">
      <alignment textRotation="2"/>
    </xf>
    <xf numFmtId="0" fontId="30" fillId="9" borderId="0" xfId="14" applyFont="1" applyFill="1" applyAlignment="1" applyProtection="1"/>
    <xf numFmtId="0" fontId="24" fillId="9" borderId="0" xfId="14" applyFont="1" applyFill="1" applyBorder="1" applyProtection="1"/>
    <xf numFmtId="0" fontId="24" fillId="4" borderId="0" xfId="14" applyFont="1" applyFill="1" applyProtection="1"/>
    <xf numFmtId="0" fontId="24" fillId="4" borderId="0" xfId="14" applyFont="1" applyFill="1" applyAlignment="1" applyProtection="1">
      <alignment horizontal="center"/>
    </xf>
    <xf numFmtId="0" fontId="24" fillId="9" borderId="0" xfId="14" applyFont="1" applyFill="1" applyBorder="1"/>
    <xf numFmtId="3" fontId="24" fillId="9" borderId="0" xfId="14" applyNumberFormat="1" applyFont="1" applyFill="1" applyBorder="1"/>
    <xf numFmtId="0" fontId="33" fillId="3" borderId="0" xfId="0" applyFont="1" applyFill="1"/>
    <xf numFmtId="0" fontId="33" fillId="3" borderId="0" xfId="0" applyFont="1" applyFill="1" applyAlignment="1">
      <alignment horizontal="center"/>
    </xf>
    <xf numFmtId="0" fontId="34" fillId="0" borderId="0" xfId="0" applyFont="1"/>
    <xf numFmtId="0" fontId="35" fillId="3" borderId="0" xfId="0" applyFont="1" applyFill="1"/>
    <xf numFmtId="0" fontId="35" fillId="3" borderId="0" xfId="0" applyFont="1" applyFill="1" applyAlignment="1">
      <alignment horizontal="center"/>
    </xf>
    <xf numFmtId="0" fontId="36" fillId="0" borderId="0" xfId="0" applyFont="1"/>
    <xf numFmtId="0" fontId="37" fillId="4" borderId="0" xfId="14" applyFont="1" applyFill="1" applyAlignment="1" applyProtection="1"/>
    <xf numFmtId="0" fontId="37" fillId="4" borderId="0" xfId="14" applyFont="1" applyFill="1" applyProtection="1"/>
    <xf numFmtId="0" fontId="37" fillId="4" borderId="0" xfId="14" applyFont="1" applyFill="1" applyAlignment="1" applyProtection="1">
      <alignment textRotation="2"/>
    </xf>
    <xf numFmtId="0" fontId="37" fillId="4" borderId="0" xfId="14" applyFont="1" applyFill="1" applyBorder="1" applyAlignment="1" applyProtection="1">
      <alignment textRotation="2"/>
    </xf>
    <xf numFmtId="0" fontId="34" fillId="0" borderId="0" xfId="0" applyFont="1" applyAlignment="1">
      <alignment horizontal="center"/>
    </xf>
    <xf numFmtId="0" fontId="31" fillId="4" borderId="0" xfId="14" applyFont="1" applyFill="1" applyAlignment="1" applyProtection="1"/>
    <xf numFmtId="0" fontId="29" fillId="4" borderId="0" xfId="14" applyFont="1" applyFill="1" applyAlignment="1" applyProtection="1"/>
    <xf numFmtId="0" fontId="32" fillId="9" borderId="0" xfId="14" applyFont="1" applyFill="1" applyBorder="1" applyProtection="1"/>
    <xf numFmtId="0" fontId="32" fillId="4" borderId="0" xfId="14" applyFont="1" applyFill="1" applyAlignment="1" applyProtection="1"/>
    <xf numFmtId="0" fontId="32" fillId="4" borderId="0" xfId="14" applyFont="1" applyFill="1" applyProtection="1"/>
    <xf numFmtId="0" fontId="12" fillId="8" borderId="0" xfId="14" applyFont="1" applyFill="1" applyBorder="1"/>
    <xf numFmtId="0" fontId="11" fillId="8" borderId="0" xfId="14" applyFont="1" applyFill="1" applyBorder="1"/>
    <xf numFmtId="0" fontId="12" fillId="8" borderId="7" xfId="14" applyNumberFormat="1" applyFont="1" applyFill="1" applyBorder="1" applyAlignment="1">
      <alignment horizontal="right"/>
    </xf>
    <xf numFmtId="0" fontId="12" fillId="8" borderId="0" xfId="14" applyNumberFormat="1" applyFont="1" applyFill="1" applyBorder="1" applyAlignment="1">
      <alignment horizontal="right"/>
    </xf>
    <xf numFmtId="0" fontId="32" fillId="8" borderId="0" xfId="14" applyFont="1" applyFill="1" applyBorder="1"/>
    <xf numFmtId="0" fontId="12" fillId="8" borderId="7" xfId="0" applyNumberFormat="1" applyFont="1" applyFill="1" applyBorder="1" applyAlignment="1">
      <alignment horizontal="right" vertical="center" wrapText="1"/>
    </xf>
    <xf numFmtId="0" fontId="12" fillId="8" borderId="0" xfId="0" applyNumberFormat="1" applyFont="1" applyFill="1" applyBorder="1" applyAlignment="1">
      <alignment horizontal="right" vertical="center" wrapText="1"/>
    </xf>
    <xf numFmtId="0" fontId="12" fillId="8" borderId="0" xfId="0" applyFont="1" applyFill="1" applyBorder="1" applyAlignment="1">
      <alignment horizontal="right" vertical="center" wrapText="1"/>
    </xf>
    <xf numFmtId="0" fontId="0" fillId="0" borderId="0" xfId="0" applyFill="1"/>
    <xf numFmtId="9" fontId="11" fillId="0" borderId="0" xfId="26" applyFont="1" applyBorder="1" applyAlignment="1">
      <alignment horizontal="left"/>
    </xf>
    <xf numFmtId="171" fontId="23" fillId="2" borderId="1" xfId="0" applyNumberFormat="1" applyFont="1" applyFill="1" applyBorder="1" applyAlignment="1">
      <alignment horizontal="right" vertical="top"/>
    </xf>
    <xf numFmtId="170" fontId="23" fillId="2" borderId="1" xfId="26" applyNumberFormat="1" applyFont="1" applyFill="1" applyBorder="1" applyAlignment="1">
      <alignment horizontal="right" vertical="top"/>
    </xf>
    <xf numFmtId="8" fontId="38" fillId="0" borderId="0" xfId="0" applyNumberFormat="1" applyFont="1" applyFill="1"/>
    <xf numFmtId="8" fontId="0" fillId="0" borderId="0" xfId="0" applyNumberFormat="1"/>
    <xf numFmtId="167" fontId="18" fillId="2" borderId="0" xfId="0" applyNumberFormat="1" applyFont="1" applyFill="1"/>
    <xf numFmtId="0" fontId="16" fillId="0" borderId="2" xfId="0" applyFont="1" applyBorder="1"/>
    <xf numFmtId="0" fontId="16" fillId="0" borderId="0" xfId="0" applyFont="1" applyBorder="1"/>
    <xf numFmtId="8" fontId="11" fillId="0" borderId="2" xfId="0" applyNumberFormat="1" applyFont="1" applyFill="1" applyBorder="1" applyAlignment="1">
      <alignment horizontal="right" vertical="top"/>
    </xf>
    <xf numFmtId="166" fontId="11" fillId="0" borderId="0" xfId="0" applyNumberFormat="1" applyFont="1"/>
    <xf numFmtId="172" fontId="11" fillId="0" borderId="0" xfId="0" applyNumberFormat="1" applyFont="1"/>
    <xf numFmtId="0" fontId="11" fillId="0" borderId="0" xfId="0" applyFont="1" applyFill="1" applyBorder="1"/>
    <xf numFmtId="173" fontId="11" fillId="0" borderId="0" xfId="0" applyNumberFormat="1" applyFont="1" applyFill="1" applyBorder="1" applyAlignment="1">
      <alignment horizontal="center"/>
    </xf>
    <xf numFmtId="0" fontId="12" fillId="7" borderId="1" xfId="0" applyFont="1" applyFill="1" applyBorder="1" applyAlignment="1">
      <alignment horizontal="right"/>
    </xf>
    <xf numFmtId="174" fontId="23" fillId="2" borderId="0" xfId="26" applyNumberFormat="1" applyFont="1" applyFill="1" applyBorder="1" applyAlignment="1">
      <alignment horizontal="right" vertical="top"/>
    </xf>
    <xf numFmtId="0" fontId="12" fillId="0" borderId="3" xfId="0" applyFont="1" applyBorder="1" applyAlignment="1">
      <alignment vertical="top"/>
    </xf>
    <xf numFmtId="0" fontId="12" fillId="0" borderId="3" xfId="6" applyFont="1" applyFill="1" applyBorder="1" applyAlignment="1">
      <alignment vertical="top"/>
    </xf>
    <xf numFmtId="167" fontId="38" fillId="2" borderId="3" xfId="9" applyNumberFormat="1" applyFont="1" applyFill="1" applyBorder="1" applyAlignment="1">
      <alignment horizontal="right"/>
    </xf>
    <xf numFmtId="0" fontId="12" fillId="8" borderId="3" xfId="14" applyNumberFormat="1" applyFont="1" applyFill="1" applyBorder="1" applyAlignment="1">
      <alignment horizontal="right"/>
    </xf>
    <xf numFmtId="169" fontId="23" fillId="2" borderId="0" xfId="26" applyNumberFormat="1" applyFont="1" applyFill="1" applyBorder="1" applyAlignment="1">
      <alignment horizontal="right" vertical="top"/>
    </xf>
    <xf numFmtId="0" fontId="11" fillId="0" borderId="0" xfId="0" quotePrefix="1" applyFont="1"/>
    <xf numFmtId="0" fontId="11" fillId="0" borderId="0" xfId="0" applyFont="1" applyAlignment="1">
      <alignment horizontal="right"/>
    </xf>
    <xf numFmtId="175" fontId="40" fillId="4" borderId="0" xfId="14" applyNumberFormat="1" applyFont="1" applyFill="1" applyAlignment="1" applyProtection="1">
      <alignment horizontal="left"/>
    </xf>
    <xf numFmtId="175" fontId="42" fillId="4" borderId="0" xfId="14" applyNumberFormat="1" applyFont="1" applyFill="1" applyAlignment="1" applyProtection="1">
      <alignment horizontal="left"/>
    </xf>
    <xf numFmtId="0" fontId="39" fillId="0" borderId="0" xfId="0" applyFont="1" applyAlignment="1">
      <alignment horizontal="left"/>
    </xf>
    <xf numFmtId="0" fontId="39" fillId="0" borderId="0" xfId="0" applyFont="1" applyFill="1" applyAlignment="1">
      <alignment horizontal="left"/>
    </xf>
    <xf numFmtId="3" fontId="39" fillId="0" borderId="0" xfId="0" applyNumberFormat="1" applyFont="1" applyAlignment="1">
      <alignment horizontal="left"/>
    </xf>
    <xf numFmtId="0" fontId="39" fillId="0" borderId="0" xfId="0" applyFont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9" fillId="0" borderId="0" xfId="0" applyFont="1" applyFill="1" applyAlignment="1">
      <alignment horizontal="left" vertical="center"/>
    </xf>
    <xf numFmtId="175" fontId="40" fillId="4" borderId="0" xfId="14" applyNumberFormat="1" applyFont="1" applyFill="1" applyAlignment="1" applyProtection="1">
      <alignment horizontal="left" vertical="center"/>
    </xf>
    <xf numFmtId="0" fontId="39" fillId="0" borderId="0" xfId="0" applyFont="1" applyBorder="1" applyAlignment="1">
      <alignment horizontal="left" vertical="center"/>
    </xf>
    <xf numFmtId="174" fontId="11" fillId="0" borderId="0" xfId="6" applyNumberFormat="1" applyFont="1" applyFill="1"/>
    <xf numFmtId="170" fontId="11" fillId="0" borderId="0" xfId="26" applyNumberFormat="1" applyFont="1" applyFill="1" applyBorder="1" applyAlignment="1">
      <alignment horizontal="right" vertical="top"/>
    </xf>
    <xf numFmtId="171" fontId="11" fillId="0" borderId="0" xfId="0" applyNumberFormat="1" applyFont="1" applyFill="1" applyBorder="1" applyAlignment="1">
      <alignment horizontal="right" vertical="top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Alignment="1">
      <alignment horizontal="left"/>
    </xf>
    <xf numFmtId="174" fontId="24" fillId="0" borderId="0" xfId="6" applyNumberFormat="1" applyFont="1" applyFill="1"/>
    <xf numFmtId="0" fontId="12" fillId="0" borderId="3" xfId="6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32" fillId="0" borderId="8" xfId="14" applyFont="1" applyFill="1" applyBorder="1" applyAlignment="1" applyProtection="1"/>
    <xf numFmtId="0" fontId="23" fillId="0" borderId="0" xfId="0" applyFont="1" applyFill="1" applyBorder="1"/>
    <xf numFmtId="0" fontId="12" fillId="10" borderId="0" xfId="0" applyFont="1" applyFill="1" applyBorder="1"/>
    <xf numFmtId="6" fontId="12" fillId="10" borderId="0" xfId="0" applyNumberFormat="1" applyFont="1" applyFill="1" applyBorder="1"/>
    <xf numFmtId="167" fontId="26" fillId="0" borderId="0" xfId="26" applyNumberFormat="1" applyFont="1" applyAlignment="1">
      <alignment horizontal="left" vertical="center"/>
    </xf>
    <xf numFmtId="166" fontId="12" fillId="0" borderId="0" xfId="0" applyNumberFormat="1" applyFont="1" applyFill="1" applyBorder="1" applyAlignment="1">
      <alignment horizontal="left" vertical="top"/>
    </xf>
    <xf numFmtId="0" fontId="16" fillId="0" borderId="5" xfId="0" applyFont="1" applyBorder="1"/>
    <xf numFmtId="0" fontId="16" fillId="0" borderId="5" xfId="0" applyFont="1" applyBorder="1" applyAlignment="1">
      <alignment horizontal="center"/>
    </xf>
    <xf numFmtId="166" fontId="16" fillId="0" borderId="5" xfId="0" applyNumberFormat="1" applyFont="1" applyFill="1" applyBorder="1" applyAlignment="1">
      <alignment horizontal="right" vertical="top"/>
    </xf>
  </cellXfs>
  <cellStyles count="27">
    <cellStyle name="Comma 2" xfId="11"/>
    <cellStyle name="Comma 3" xfId="24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33"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</dxfs>
  <tableStyles count="0" defaultTableStyle="TableStyleMedium2" defaultPivotStyle="PivotStyleLight16"/>
  <colors>
    <mruColors>
      <color rgb="FFFF66FF"/>
      <color rgb="FF00CC00"/>
      <color rgb="FF66FF33"/>
      <color rgb="FF72AF2F"/>
      <color rgb="FFFFCCFF"/>
      <color rgb="FF3333FF"/>
      <color rgb="FFFFFFCC"/>
      <color rgb="FFCCFFCC"/>
      <color rgb="FF66FF66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13"/>
  <sheetViews>
    <sheetView showGridLines="0" tabSelected="1" zoomScale="80" zoomScaleNormal="80" workbookViewId="0">
      <selection activeCell="H23" sqref="H23"/>
    </sheetView>
  </sheetViews>
  <sheetFormatPr defaultColWidth="9.140625" defaultRowHeight="18.75" x14ac:dyDescent="0.3"/>
  <cols>
    <col min="1" max="2" width="4.28515625" style="107" customWidth="1"/>
    <col min="3" max="3" width="15.140625" style="107" customWidth="1"/>
    <col min="4" max="4" width="17.85546875" style="107" customWidth="1"/>
    <col min="5" max="9" width="10.7109375" style="107" customWidth="1"/>
    <col min="10" max="10" width="10.7109375" style="115" customWidth="1"/>
    <col min="11" max="11" width="3.140625" style="107" customWidth="1"/>
    <col min="12" max="12" width="10.7109375" style="107" customWidth="1"/>
    <col min="13" max="16384" width="9.140625" style="107"/>
  </cols>
  <sheetData>
    <row r="1" spans="1:12" ht="21" x14ac:dyDescent="0.35">
      <c r="A1" s="19" t="str">
        <f>Assumptions!A1</f>
        <v>Cloud &amp; Infrastructure</v>
      </c>
      <c r="B1" s="105"/>
      <c r="C1" s="105"/>
      <c r="D1" s="105"/>
      <c r="E1" s="105"/>
      <c r="F1" s="105"/>
      <c r="G1" s="105"/>
      <c r="H1" s="105"/>
      <c r="I1" s="105"/>
      <c r="J1" s="106"/>
      <c r="K1" s="105"/>
      <c r="L1" s="105"/>
    </row>
    <row r="2" spans="1:12" x14ac:dyDescent="0.3">
      <c r="A2" s="18" t="str">
        <f>Assumptions!A2</f>
        <v>UE</v>
      </c>
      <c r="B2" s="105"/>
      <c r="C2" s="105"/>
      <c r="D2" s="105"/>
      <c r="E2" s="105"/>
      <c r="F2" s="105"/>
      <c r="G2" s="105"/>
      <c r="H2" s="105"/>
      <c r="I2" s="105"/>
      <c r="J2" s="106"/>
      <c r="K2" s="105"/>
      <c r="L2" s="105"/>
    </row>
    <row r="3" spans="1:12" s="110" customFormat="1" x14ac:dyDescent="0.3">
      <c r="A3" s="38" t="s">
        <v>79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</row>
    <row r="4" spans="1:12" ht="12.75" customHeight="1" x14ac:dyDescent="0.3">
      <c r="A4" s="111"/>
      <c r="B4" s="111"/>
      <c r="C4" s="112"/>
      <c r="D4" s="112"/>
      <c r="E4" s="113"/>
      <c r="F4" s="112"/>
      <c r="G4" s="112"/>
      <c r="H4" s="113"/>
      <c r="I4" s="113"/>
      <c r="J4" s="113"/>
      <c r="K4" s="113"/>
      <c r="L4" s="113"/>
    </row>
    <row r="5" spans="1:12" s="2" customFormat="1" ht="12.75" customHeight="1" x14ac:dyDescent="0.2">
      <c r="A5" s="99"/>
      <c r="B5" s="119" t="str">
        <f>Summary!B7</f>
        <v>Preferred option:</v>
      </c>
      <c r="C5" s="120"/>
      <c r="D5" s="174" t="str">
        <f>Output!D5</f>
        <v>Option 2</v>
      </c>
      <c r="E5" s="97"/>
      <c r="F5" s="96"/>
      <c r="G5" s="96"/>
      <c r="H5" s="97"/>
      <c r="I5" s="97"/>
      <c r="J5" s="97"/>
      <c r="K5" s="97"/>
      <c r="L5" s="97"/>
    </row>
    <row r="6" spans="1:12" s="2" customFormat="1" ht="12.75" customHeight="1" x14ac:dyDescent="0.2">
      <c r="A6" s="99"/>
      <c r="B6" s="2" t="s">
        <v>89</v>
      </c>
      <c r="C6" s="101"/>
      <c r="D6" s="153">
        <f>(--AND(Option1!AA6=1, Option2!AA6=1, Option3!AA6=1))</f>
        <v>1</v>
      </c>
      <c r="E6" s="97"/>
      <c r="F6" s="96"/>
      <c r="G6" s="96"/>
      <c r="H6" s="97"/>
      <c r="I6" s="97"/>
      <c r="J6" s="97"/>
      <c r="K6" s="97"/>
      <c r="L6" s="97"/>
    </row>
    <row r="7" spans="1:12" s="2" customFormat="1" ht="12.75" customHeight="1" x14ac:dyDescent="0.2">
      <c r="A7" s="99"/>
      <c r="E7" s="97"/>
      <c r="F7" s="96"/>
      <c r="G7" s="96"/>
      <c r="H7" s="97"/>
      <c r="I7" s="97"/>
      <c r="J7" s="97"/>
      <c r="K7" s="97"/>
      <c r="L7" s="97"/>
    </row>
    <row r="8" spans="1:12" s="2" customFormat="1" ht="12.75" customHeight="1" x14ac:dyDescent="0.2">
      <c r="A8" s="117"/>
      <c r="B8" s="116"/>
      <c r="C8" s="96"/>
      <c r="D8" s="96"/>
      <c r="E8" s="97"/>
      <c r="F8" s="96"/>
      <c r="G8" s="96"/>
      <c r="H8" s="97"/>
      <c r="I8" s="97"/>
      <c r="J8" s="97"/>
      <c r="K8" s="97"/>
      <c r="L8" s="97"/>
    </row>
    <row r="9" spans="1:12" s="2" customFormat="1" ht="12.75" customHeight="1" x14ac:dyDescent="0.2">
      <c r="A9" s="100"/>
      <c r="B9" s="118" t="s">
        <v>78</v>
      </c>
      <c r="C9" s="100"/>
      <c r="D9" s="100"/>
      <c r="E9" s="100"/>
      <c r="F9" s="100"/>
      <c r="G9" s="100"/>
      <c r="H9" s="100"/>
      <c r="I9" s="100"/>
      <c r="J9" s="100"/>
      <c r="K9" s="101"/>
      <c r="L9" s="101"/>
    </row>
    <row r="10" spans="1:12" s="2" customFormat="1" ht="12.75" customHeight="1" x14ac:dyDescent="0.2">
      <c r="A10" s="101"/>
      <c r="B10" s="121"/>
      <c r="C10" s="122"/>
      <c r="D10" s="122"/>
      <c r="E10" s="123"/>
      <c r="F10" s="124" t="str">
        <f>Assumptions!E31</f>
        <v>2021/22</v>
      </c>
      <c r="G10" s="124" t="str">
        <f>Assumptions!F31</f>
        <v>2022/23</v>
      </c>
      <c r="H10" s="124" t="str">
        <f>Assumptions!G31</f>
        <v>2023/24</v>
      </c>
      <c r="I10" s="124" t="str">
        <f>Assumptions!H31</f>
        <v>2024/25</v>
      </c>
      <c r="J10" s="124" t="str">
        <f>Assumptions!I31</f>
        <v>2025/26</v>
      </c>
      <c r="K10" s="101"/>
      <c r="L10" s="124" t="s">
        <v>57</v>
      </c>
    </row>
    <row r="11" spans="1:12" s="2" customFormat="1" ht="12.75" customHeight="1" x14ac:dyDescent="0.2">
      <c r="A11" s="101"/>
      <c r="B11" s="125"/>
      <c r="C11" s="125"/>
      <c r="D11" s="125"/>
      <c r="E11" s="126"/>
      <c r="F11" s="127"/>
      <c r="G11" s="127"/>
      <c r="H11" s="127"/>
      <c r="I11" s="127"/>
      <c r="J11" s="127"/>
      <c r="K11" s="101"/>
      <c r="L11" s="128" t="s">
        <v>62</v>
      </c>
    </row>
    <row r="12" spans="1:12" s="2" customFormat="1" ht="12.75" customHeight="1" x14ac:dyDescent="0.2">
      <c r="A12" s="101"/>
      <c r="B12" s="102" t="s">
        <v>9</v>
      </c>
      <c r="C12" s="103"/>
      <c r="D12" s="103"/>
      <c r="E12" s="103"/>
      <c r="F12" s="104">
        <f>IF($D$5=Option1!$A$3, Option1!U$193, IF($D$5=Option2!$A$3, Option2!U$193, Option3!U$193))/1000</f>
        <v>685.24325853371022</v>
      </c>
      <c r="G12" s="104">
        <f>IF($D$5=Option1!$A$3, Option1!V$193, IF($D$5=Option2!$A$3, Option2!V$193, Option3!V$193))/1000</f>
        <v>675.44651103625199</v>
      </c>
      <c r="H12" s="104">
        <f>IF($D$5=Option1!$A$3, Option1!W$193, IF($D$5=Option2!$A$3, Option2!W$193, Option3!W$193))/1000</f>
        <v>957.1070442244262</v>
      </c>
      <c r="I12" s="104">
        <f>IF($D$5=Option1!$A$3, Option1!X$193, IF($D$5=Option2!$A$3, Option2!X$193, Option3!X$193))/1000</f>
        <v>1087.4344637341137</v>
      </c>
      <c r="J12" s="104">
        <f>IF($D$5=Option1!$A$3, Option1!Y$193, IF($D$5=Option2!$A$3, Option2!Y$193, Option3!Y$193))/1000</f>
        <v>1072.7691868620498</v>
      </c>
      <c r="K12" s="101"/>
      <c r="L12" s="104">
        <f>SUM(F12:J12)</f>
        <v>4478.0004643905522</v>
      </c>
    </row>
    <row r="13" spans="1:12" s="2" customFormat="1" ht="12.75" customHeight="1" x14ac:dyDescent="0.2">
      <c r="A13" s="101"/>
      <c r="B13" s="102"/>
      <c r="C13" s="103"/>
      <c r="D13" s="103"/>
      <c r="E13" s="103"/>
      <c r="F13" s="104"/>
      <c r="G13" s="104"/>
      <c r="H13" s="104"/>
      <c r="I13" s="104"/>
      <c r="J13" s="104"/>
      <c r="K13" s="101"/>
      <c r="L13" s="104"/>
    </row>
  </sheetData>
  <conditionalFormatting sqref="D6">
    <cfRule type="cellIs" dxfId="32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B13"/>
  <sheetViews>
    <sheetView showGridLines="0" zoomScale="80" zoomScaleNormal="80" workbookViewId="0">
      <selection activeCell="O20" sqref="O20"/>
    </sheetView>
  </sheetViews>
  <sheetFormatPr defaultColWidth="9.140625" defaultRowHeight="18.75" x14ac:dyDescent="0.3"/>
  <cols>
    <col min="1" max="2" width="4.28515625" style="107" customWidth="1"/>
    <col min="3" max="3" width="15.140625" style="107" customWidth="1"/>
    <col min="4" max="4" width="17.85546875" style="107" customWidth="1"/>
    <col min="5" max="9" width="10.7109375" style="107" customWidth="1"/>
    <col min="10" max="10" width="10.7109375" style="115" customWidth="1"/>
    <col min="11" max="20" width="10.7109375" style="107" customWidth="1"/>
    <col min="21" max="21" width="4" style="107" customWidth="1"/>
    <col min="22" max="26" width="10.7109375" style="107" customWidth="1"/>
    <col min="27" max="27" width="3.140625" style="107" customWidth="1"/>
    <col min="28" max="28" width="10.7109375" style="107" customWidth="1"/>
    <col min="29" max="16384" width="9.140625" style="107"/>
  </cols>
  <sheetData>
    <row r="1" spans="1:28" ht="21" x14ac:dyDescent="0.35">
      <c r="A1" s="19" t="str">
        <f>Assumptions!A1</f>
        <v>Cloud &amp; Infrastructure</v>
      </c>
      <c r="B1" s="105"/>
      <c r="C1" s="105"/>
      <c r="D1" s="105"/>
      <c r="E1" s="105"/>
      <c r="F1" s="105"/>
      <c r="G1" s="105"/>
      <c r="H1" s="105"/>
      <c r="I1" s="105"/>
      <c r="J1" s="106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</row>
    <row r="2" spans="1:28" x14ac:dyDescent="0.3">
      <c r="A2" s="18" t="str">
        <f>Assumptions!A2</f>
        <v>UE</v>
      </c>
      <c r="B2" s="105"/>
      <c r="C2" s="105"/>
      <c r="D2" s="105"/>
      <c r="E2" s="105"/>
      <c r="F2" s="105"/>
      <c r="G2" s="105"/>
      <c r="H2" s="105"/>
      <c r="I2" s="105"/>
      <c r="J2" s="106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</row>
    <row r="3" spans="1:28" s="110" customFormat="1" x14ac:dyDescent="0.3">
      <c r="A3" s="38" t="s">
        <v>80</v>
      </c>
      <c r="B3" s="108"/>
      <c r="C3" s="108"/>
      <c r="D3" s="108"/>
      <c r="E3" s="108"/>
      <c r="F3" s="108"/>
      <c r="G3" s="108"/>
      <c r="H3" s="108"/>
      <c r="I3" s="108"/>
      <c r="J3" s="108"/>
      <c r="K3" s="109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</row>
    <row r="4" spans="1:28" ht="12.75" customHeight="1" x14ac:dyDescent="0.3">
      <c r="A4" s="111"/>
      <c r="B4" s="111"/>
      <c r="C4" s="112"/>
      <c r="D4" s="112"/>
      <c r="E4" s="113"/>
      <c r="F4" s="112"/>
      <c r="G4" s="112"/>
      <c r="H4" s="113"/>
      <c r="I4" s="113"/>
      <c r="J4" s="113"/>
      <c r="K4" s="113"/>
      <c r="L4" s="113"/>
      <c r="M4" s="114"/>
      <c r="N4" s="114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</row>
    <row r="5" spans="1:28" s="2" customFormat="1" ht="12.75" customHeight="1" x14ac:dyDescent="0.2">
      <c r="A5" s="99"/>
      <c r="B5" s="119" t="str">
        <f>Summary!B7</f>
        <v>Preferred option:</v>
      </c>
      <c r="C5" s="120"/>
      <c r="D5" s="174" t="str">
        <f>Summary!D7</f>
        <v>Option 2</v>
      </c>
      <c r="E5" s="97"/>
      <c r="F5" s="96"/>
      <c r="G5" s="96"/>
      <c r="H5" s="97"/>
      <c r="I5" s="97"/>
      <c r="J5" s="97"/>
      <c r="K5" s="97"/>
      <c r="L5" s="97"/>
      <c r="M5" s="98"/>
      <c r="N5" s="98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</row>
    <row r="6" spans="1:28" s="2" customFormat="1" ht="12.75" customHeight="1" x14ac:dyDescent="0.2">
      <c r="A6" s="99"/>
      <c r="B6" s="2" t="s">
        <v>89</v>
      </c>
      <c r="D6" s="153">
        <f>(--AND(Option1!AA6=1, Option2!AA6=1, Option3!AA6=1))</f>
        <v>1</v>
      </c>
      <c r="E6" s="97"/>
      <c r="F6" s="96"/>
      <c r="G6" s="96"/>
      <c r="H6" s="97"/>
      <c r="I6" s="97"/>
      <c r="J6" s="97"/>
      <c r="K6" s="97"/>
      <c r="L6" s="97"/>
      <c r="M6" s="98"/>
      <c r="N6" s="98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</row>
    <row r="7" spans="1:28" s="2" customFormat="1" ht="12.75" customHeight="1" x14ac:dyDescent="0.2">
      <c r="A7" s="99"/>
      <c r="D7" s="152"/>
      <c r="E7" s="97"/>
      <c r="F7" s="96"/>
      <c r="G7" s="96"/>
      <c r="H7" s="97"/>
      <c r="I7" s="97"/>
      <c r="J7" s="97"/>
      <c r="K7" s="97"/>
      <c r="L7" s="97"/>
      <c r="M7" s="98"/>
      <c r="N7" s="98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</row>
    <row r="8" spans="1:28" s="2" customFormat="1" ht="12.75" customHeight="1" x14ac:dyDescent="0.2">
      <c r="A8" s="117"/>
      <c r="B8" s="116"/>
      <c r="C8" s="96"/>
      <c r="D8" s="96"/>
      <c r="E8" s="97"/>
      <c r="F8" s="96"/>
      <c r="G8" s="96"/>
      <c r="H8" s="97"/>
      <c r="I8" s="97"/>
      <c r="J8" s="97"/>
      <c r="K8" s="97"/>
      <c r="L8" s="97"/>
      <c r="M8" s="98"/>
      <c r="N8" s="98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</row>
    <row r="9" spans="1:28" s="2" customFormat="1" ht="12.75" customHeight="1" x14ac:dyDescent="0.2">
      <c r="A9" s="100"/>
      <c r="B9" s="118" t="s">
        <v>77</v>
      </c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1"/>
    </row>
    <row r="10" spans="1:28" s="2" customFormat="1" ht="12.75" customHeight="1" x14ac:dyDescent="0.2">
      <c r="A10" s="101"/>
      <c r="B10" s="121"/>
      <c r="C10" s="122"/>
      <c r="D10" s="122"/>
      <c r="E10" s="123"/>
      <c r="F10" s="124" t="s">
        <v>83</v>
      </c>
      <c r="G10" s="124" t="s">
        <v>83</v>
      </c>
      <c r="H10" s="126" t="s">
        <v>83</v>
      </c>
      <c r="I10" s="124" t="s">
        <v>84</v>
      </c>
      <c r="J10" s="124" t="s">
        <v>84</v>
      </c>
      <c r="K10" s="126" t="s">
        <v>84</v>
      </c>
      <c r="L10" s="124" t="s">
        <v>85</v>
      </c>
      <c r="M10" s="124" t="s">
        <v>85</v>
      </c>
      <c r="N10" s="126" t="s">
        <v>85</v>
      </c>
      <c r="O10" s="124" t="s">
        <v>86</v>
      </c>
      <c r="P10" s="124" t="s">
        <v>86</v>
      </c>
      <c r="Q10" s="126" t="s">
        <v>86</v>
      </c>
      <c r="R10" s="124" t="s">
        <v>87</v>
      </c>
      <c r="S10" s="124" t="s">
        <v>87</v>
      </c>
      <c r="T10" s="126" t="s">
        <v>87</v>
      </c>
      <c r="U10" s="101"/>
      <c r="V10" s="124" t="str">
        <f>F10</f>
        <v>2021/22</v>
      </c>
      <c r="W10" s="124" t="s">
        <v>84</v>
      </c>
      <c r="X10" s="124" t="s">
        <v>85</v>
      </c>
      <c r="Y10" s="124" t="s">
        <v>86</v>
      </c>
      <c r="Z10" s="124" t="s">
        <v>87</v>
      </c>
      <c r="AA10" s="101"/>
      <c r="AB10" s="124" t="s">
        <v>57</v>
      </c>
    </row>
    <row r="11" spans="1:28" s="2" customFormat="1" ht="12.75" customHeight="1" x14ac:dyDescent="0.2">
      <c r="A11" s="101"/>
      <c r="B11" s="125" t="s">
        <v>58</v>
      </c>
      <c r="C11" s="125" t="s">
        <v>59</v>
      </c>
      <c r="D11" s="125"/>
      <c r="E11" s="126"/>
      <c r="F11" s="127" t="s">
        <v>1</v>
      </c>
      <c r="G11" s="127" t="s">
        <v>0</v>
      </c>
      <c r="H11" s="126" t="s">
        <v>3</v>
      </c>
      <c r="I11" s="127" t="s">
        <v>1</v>
      </c>
      <c r="J11" s="127" t="s">
        <v>0</v>
      </c>
      <c r="K11" s="126" t="s">
        <v>3</v>
      </c>
      <c r="L11" s="127" t="s">
        <v>1</v>
      </c>
      <c r="M11" s="127" t="s">
        <v>0</v>
      </c>
      <c r="N11" s="126" t="s">
        <v>3</v>
      </c>
      <c r="O11" s="127" t="s">
        <v>1</v>
      </c>
      <c r="P11" s="127" t="s">
        <v>0</v>
      </c>
      <c r="Q11" s="126" t="s">
        <v>3</v>
      </c>
      <c r="R11" s="127" t="s">
        <v>1</v>
      </c>
      <c r="S11" s="127" t="s">
        <v>0</v>
      </c>
      <c r="T11" s="126" t="s">
        <v>3</v>
      </c>
      <c r="U11" s="101"/>
      <c r="V11" s="128"/>
      <c r="W11" s="128"/>
      <c r="X11" s="128"/>
      <c r="Y11" s="128"/>
      <c r="Z11" s="128"/>
      <c r="AA11" s="101"/>
      <c r="AB11" s="128" t="s">
        <v>62</v>
      </c>
    </row>
    <row r="12" spans="1:28" s="2" customFormat="1" ht="12.75" customHeight="1" x14ac:dyDescent="0.2">
      <c r="A12" s="101"/>
      <c r="B12" s="102">
        <v>200</v>
      </c>
      <c r="C12" s="103" t="s">
        <v>60</v>
      </c>
      <c r="D12" s="103"/>
      <c r="E12" s="103"/>
      <c r="F12" s="104">
        <f>INDEX(IF($D$5=Option1!$A$3, Option1!$U$183:$Y$185, IF($D$5=Option2!$A$3, Option2!$U$183:$Y$185, Option3!$U$183:$Y$185)), MATCH(F$11, Option1!$B$183:$B$185,0), MATCH(Output!F$10, Option1!$U$6:$Y$6,0))/1000</f>
        <v>497.72911893673972</v>
      </c>
      <c r="G12" s="104">
        <f>INDEX(IF($D$5=Option1!$A$3, Option1!$U$183:$Y$185, IF($D$5=Option2!$A$3, Option2!$U$183:$Y$185, Option3!$U$183:$Y$185)), MATCH(G$11, Option1!$B$183:$B$185,0), MATCH(Output!G$10, Option1!$U$6:$Y$6,0))/1000</f>
        <v>2488.6455946836982</v>
      </c>
      <c r="H12" s="104">
        <f>INDEX(IF($D$5=Option1!$A$3, Option1!$U$183:$Y$185, IF($D$5=Option2!$A$3, Option2!$U$183:$Y$185, Option3!$U$183:$Y$185)), MATCH(H$11, Option1!$B$183:$B$185,0), MATCH(Output!H$10, Option1!$U$6:$Y$6,0))/1000</f>
        <v>871.0259581392944</v>
      </c>
      <c r="I12" s="104">
        <f>INDEX(IF($D$5=Option1!$A$3, Option1!$U$183:$Y$185, IF($D$5=Option2!$A$3, Option2!$U$183:$Y$185, Option3!$U$183:$Y$185)), MATCH(I$11, Option1!$B$183:$B$185,0), MATCH(Output!I$10, Option1!$U$6:$Y$6,0))/1000</f>
        <v>569.22101247809417</v>
      </c>
      <c r="J12" s="104">
        <f>INDEX(IF($D$5=Option1!$A$3, Option1!$U$183:$Y$185, IF($D$5=Option2!$A$3, Option2!$U$183:$Y$185, Option3!$U$183:$Y$185)), MATCH(J$11, Option1!$B$183:$B$185,0), MATCH(Output!J$10, Option1!$U$6:$Y$6,0))/1000</f>
        <v>2846.1050623904707</v>
      </c>
      <c r="K12" s="104">
        <f>INDEX(IF($D$5=Option1!$A$3, Option1!$U$183:$Y$185, IF($D$5=Option2!$A$3, Option2!$U$183:$Y$185, Option3!$U$183:$Y$185)), MATCH(K$11, Option1!$B$183:$B$185,0), MATCH(Output!K$10, Option1!$U$6:$Y$6,0))/1000</f>
        <v>996.13677183666471</v>
      </c>
      <c r="L12" s="104">
        <f>INDEX(IF($D$5=Option1!$A$3, Option1!$U$183:$Y$185, IF($D$5=Option2!$A$3, Option2!$U$183:$Y$185, Option3!$U$183:$Y$185)), MATCH(L$11, Option1!$B$183:$B$185,0), MATCH(Output!L$10, Option1!$U$6:$Y$6,0))/1000</f>
        <v>374.87847057151652</v>
      </c>
      <c r="M12" s="104">
        <f>INDEX(IF($D$5=Option1!$A$3, Option1!$U$183:$Y$185, IF($D$5=Option2!$A$3, Option2!$U$183:$Y$185, Option3!$U$183:$Y$185)), MATCH(M$11, Option1!$B$183:$B$185,0), MATCH(Output!M$10, Option1!$U$6:$Y$6,0))/1000</f>
        <v>1874.3923528575826</v>
      </c>
      <c r="N12" s="104">
        <f>INDEX(IF($D$5=Option1!$A$3, Option1!$U$183:$Y$185, IF($D$5=Option2!$A$3, Option2!$U$183:$Y$185, Option3!$U$183:$Y$185)), MATCH(N$11, Option1!$B$183:$B$185,0), MATCH(Output!N$10, Option1!$U$6:$Y$6,0))/1000</f>
        <v>656.037323500154</v>
      </c>
      <c r="O12" s="104">
        <f>INDEX(IF($D$5=Option1!$A$3, Option1!$U$183:$Y$185, IF($D$5=Option2!$A$3, Option2!$U$183:$Y$185, Option3!$U$183:$Y$185)), MATCH(O$11, Option1!$B$183:$B$185,0), MATCH(Output!O$10, Option1!$U$6:$Y$6,0))/1000</f>
        <v>1078.9547950184549</v>
      </c>
      <c r="P12" s="104">
        <f>INDEX(IF($D$5=Option1!$A$3, Option1!$U$183:$Y$185, IF($D$5=Option2!$A$3, Option2!$U$183:$Y$185, Option3!$U$183:$Y$185)), MATCH(P$11, Option1!$B$183:$B$185,0), MATCH(Output!P$10, Option1!$U$6:$Y$6,0))/1000</f>
        <v>5394.7739750922728</v>
      </c>
      <c r="Q12" s="104">
        <f>INDEX(IF($D$5=Option1!$A$3, Option1!$U$183:$Y$185, IF($D$5=Option2!$A$3, Option2!$U$183:$Y$185, Option3!$U$183:$Y$185)), MATCH(Q$11, Option1!$B$183:$B$185,0), MATCH(Output!Q$10, Option1!$U$6:$Y$6,0))/1000</f>
        <v>1888.1708912822953</v>
      </c>
      <c r="R12" s="104">
        <f>INDEX(IF($D$5=Option1!$A$3, Option1!$U$183:$Y$185, IF($D$5=Option2!$A$3, Option2!$U$183:$Y$185, Option3!$U$183:$Y$185)), MATCH(R$11, Option1!$B$183:$B$185,0), MATCH(Output!R$10, Option1!$U$6:$Y$6,0))/1000</f>
        <v>418.71906185482663</v>
      </c>
      <c r="S12" s="104">
        <f>INDEX(IF($D$5=Option1!$A$3, Option1!$U$183:$Y$185, IF($D$5=Option2!$A$3, Option2!$U$183:$Y$185, Option3!$U$183:$Y$185)), MATCH(S$11, Option1!$B$183:$B$185,0), MATCH(Output!S$10, Option1!$U$6:$Y$6,0))/1000</f>
        <v>2093.5953092741329</v>
      </c>
      <c r="T12" s="104">
        <f>INDEX(IF($D$5=Option1!$A$3, Option1!$U$183:$Y$185, IF($D$5=Option2!$A$3, Option2!$U$183:$Y$185, Option3!$U$183:$Y$185)), MATCH(T$11, Option1!$B$183:$B$185,0), MATCH(Output!T$10, Option1!$U$6:$Y$6,0))/1000</f>
        <v>732.75835824594651</v>
      </c>
      <c r="U12" s="101"/>
      <c r="V12" s="104">
        <f t="shared" ref="V12:Z12" si="0">SUMIF($F$10:$T$10,V$10,$F12:$T12)</f>
        <v>3857.4006717597322</v>
      </c>
      <c r="W12" s="104">
        <f t="shared" si="0"/>
        <v>4411.4628467052298</v>
      </c>
      <c r="X12" s="104">
        <f t="shared" si="0"/>
        <v>2905.3081469292529</v>
      </c>
      <c r="Y12" s="104">
        <f t="shared" si="0"/>
        <v>8361.8996613930231</v>
      </c>
      <c r="Z12" s="104">
        <f t="shared" si="0"/>
        <v>3245.072729374906</v>
      </c>
      <c r="AA12" s="101"/>
      <c r="AB12" s="104">
        <f>SUM(V12:Z12)</f>
        <v>22781.144056162142</v>
      </c>
    </row>
    <row r="13" spans="1:28" s="2" customFormat="1" ht="12.75" customHeight="1" x14ac:dyDescent="0.2">
      <c r="A13" s="101"/>
      <c r="B13" s="102"/>
      <c r="C13" s="103"/>
      <c r="D13" s="103"/>
      <c r="E13" s="103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1"/>
      <c r="V13" s="104"/>
      <c r="W13" s="104"/>
      <c r="X13" s="104"/>
      <c r="Y13" s="104"/>
      <c r="Z13" s="104"/>
      <c r="AA13" s="101"/>
      <c r="AB13" s="104"/>
    </row>
  </sheetData>
  <conditionalFormatting sqref="D7">
    <cfRule type="cellIs" dxfId="31" priority="2" operator="equal">
      <formula>1</formula>
    </cfRule>
  </conditionalFormatting>
  <conditionalFormatting sqref="D6">
    <cfRule type="cellIs" dxfId="30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E63"/>
  <sheetViews>
    <sheetView showGridLines="0" zoomScale="85" zoomScaleNormal="85" workbookViewId="0"/>
  </sheetViews>
  <sheetFormatPr defaultColWidth="9.140625" defaultRowHeight="12.75" customHeight="1" x14ac:dyDescent="0.25"/>
  <cols>
    <col min="1" max="1" width="4.28515625" customWidth="1"/>
    <col min="2" max="2" width="9.28515625" customWidth="1"/>
    <col min="3" max="3" width="12" customWidth="1"/>
    <col min="4" max="4" width="17.85546875" customWidth="1"/>
    <col min="5" max="5" width="9" customWidth="1"/>
    <col min="6" max="17" width="2" customWidth="1"/>
    <col min="18" max="22" width="12.140625" customWidth="1"/>
    <col min="24" max="24" width="12" customWidth="1"/>
    <col min="25" max="25" width="3.42578125" customWidth="1"/>
    <col min="26" max="26" width="8.42578125" customWidth="1"/>
    <col min="27" max="30" width="10.7109375" bestFit="1" customWidth="1"/>
  </cols>
  <sheetData>
    <row r="1" spans="1:27" s="1" customFormat="1" ht="21" x14ac:dyDescent="0.35">
      <c r="A1" s="19" t="str">
        <f>Assumptions!A1</f>
        <v>Cloud &amp; Infrastructure</v>
      </c>
      <c r="B1" s="19"/>
      <c r="C1" s="16"/>
      <c r="D1" s="16"/>
      <c r="E1" s="16"/>
      <c r="F1" s="16"/>
      <c r="G1" s="16"/>
      <c r="H1" s="16"/>
      <c r="I1" s="16"/>
      <c r="J1" s="17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Z1" s="154"/>
    </row>
    <row r="2" spans="1:27" s="1" customFormat="1" ht="15.75" x14ac:dyDescent="0.25">
      <c r="A2" s="18" t="str">
        <f>Assumptions!A2</f>
        <v>UE</v>
      </c>
      <c r="B2" s="18"/>
      <c r="C2" s="16"/>
      <c r="D2" s="16"/>
      <c r="E2" s="16"/>
      <c r="F2" s="16"/>
      <c r="G2" s="16"/>
      <c r="H2" s="16"/>
      <c r="I2" s="16"/>
      <c r="J2" s="17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Y2" s="151"/>
      <c r="AA2" s="150"/>
    </row>
    <row r="3" spans="1:27" s="23" customFormat="1" ht="15.75" x14ac:dyDescent="0.25">
      <c r="A3" s="38" t="s">
        <v>10</v>
      </c>
      <c r="B3" s="35"/>
      <c r="C3" s="36"/>
      <c r="D3" s="36"/>
      <c r="E3" s="36"/>
      <c r="F3" s="36"/>
      <c r="G3" s="36"/>
      <c r="H3" s="36"/>
      <c r="I3" s="36"/>
      <c r="J3" s="36"/>
      <c r="K3" s="37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1"/>
      <c r="X3" s="1"/>
      <c r="Z3" s="153"/>
    </row>
    <row r="4" spans="1:27" s="1" customFormat="1" ht="12.75" customHeight="1" x14ac:dyDescent="0.25">
      <c r="H4" s="3"/>
      <c r="J4" s="13"/>
      <c r="K4" s="3"/>
      <c r="Q4" s="3"/>
      <c r="Z4" s="154"/>
    </row>
    <row r="5" spans="1:27" s="2" customFormat="1" ht="12.75" customHeight="1" x14ac:dyDescent="0.25">
      <c r="B5" s="2" t="s">
        <v>40</v>
      </c>
      <c r="D5" s="53">
        <v>2.75E-2</v>
      </c>
      <c r="E5" s="21"/>
      <c r="F5" s="21"/>
      <c r="G5" s="21"/>
      <c r="H5" s="21"/>
      <c r="I5" s="21"/>
      <c r="J5" s="22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Z5" s="155"/>
    </row>
    <row r="6" spans="1:27" s="2" customFormat="1" ht="12.75" customHeight="1" x14ac:dyDescent="0.25">
      <c r="D6" s="21"/>
      <c r="E6" s="21"/>
      <c r="F6" s="21"/>
      <c r="G6" s="21"/>
      <c r="H6" s="21"/>
      <c r="I6" s="21"/>
      <c r="J6" s="22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Z6" s="155"/>
    </row>
    <row r="7" spans="1:27" s="2" customFormat="1" ht="12.75" customHeight="1" x14ac:dyDescent="0.25">
      <c r="B7" s="52" t="s">
        <v>39</v>
      </c>
      <c r="C7" s="52"/>
      <c r="D7" s="143" t="s">
        <v>38</v>
      </c>
      <c r="E7" s="21"/>
      <c r="F7" s="21"/>
      <c r="G7" s="21"/>
      <c r="H7" s="21"/>
      <c r="I7" s="21"/>
      <c r="J7" s="22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Z7" s="155"/>
    </row>
    <row r="8" spans="1:27" s="2" customFormat="1" ht="12.75" customHeight="1" x14ac:dyDescent="0.25">
      <c r="D8" s="133"/>
      <c r="E8" s="21"/>
      <c r="F8" s="21"/>
      <c r="G8" s="21"/>
      <c r="H8" s="21"/>
      <c r="I8" s="21"/>
      <c r="J8" s="22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Z8" s="155"/>
    </row>
    <row r="9" spans="1:27" s="1" customFormat="1" ht="12.75" customHeight="1" x14ac:dyDescent="0.25">
      <c r="H9" s="3"/>
      <c r="J9" s="13"/>
      <c r="K9" s="3"/>
      <c r="Q9" s="3"/>
      <c r="R9" s="3"/>
      <c r="S9" s="3"/>
      <c r="T9" s="3"/>
      <c r="U9" s="3"/>
      <c r="V9" s="3"/>
      <c r="W9" s="3"/>
      <c r="Z9" s="154"/>
    </row>
    <row r="10" spans="1:27" s="1" customFormat="1" ht="12.75" customHeight="1" x14ac:dyDescent="0.25">
      <c r="B10" s="6" t="s">
        <v>37</v>
      </c>
      <c r="C10" s="6" t="s">
        <v>88</v>
      </c>
      <c r="D10" s="6"/>
      <c r="E10" s="4"/>
      <c r="F10" s="4"/>
      <c r="G10" s="4"/>
      <c r="H10" s="4"/>
      <c r="I10" s="4"/>
      <c r="J10" s="25"/>
      <c r="K10" s="4"/>
      <c r="L10" s="4"/>
      <c r="M10" s="4"/>
      <c r="N10" s="4"/>
      <c r="O10" s="4"/>
      <c r="P10" s="4"/>
      <c r="Q10" s="4"/>
      <c r="R10" s="148" t="s">
        <v>83</v>
      </c>
      <c r="S10" s="148" t="s">
        <v>84</v>
      </c>
      <c r="T10" s="148" t="s">
        <v>85</v>
      </c>
      <c r="U10" s="148" t="s">
        <v>86</v>
      </c>
      <c r="V10" s="148" t="s">
        <v>87</v>
      </c>
      <c r="Z10" s="154"/>
    </row>
    <row r="11" spans="1:27" s="1" customFormat="1" ht="12.75" customHeight="1" x14ac:dyDescent="0.25">
      <c r="C11" s="1" t="s">
        <v>8</v>
      </c>
      <c r="H11" s="3"/>
      <c r="J11" s="13"/>
      <c r="K11" s="3"/>
      <c r="Q11" s="3"/>
      <c r="R11" s="10">
        <f>Option1!U162*Assumptions!$E$9</f>
        <v>4143255.8429336781</v>
      </c>
      <c r="S11" s="10">
        <f>Option1!V162*Assumptions!$E$9</f>
        <v>4715162.0191264339</v>
      </c>
      <c r="T11" s="10">
        <f>Option1!W162*Assumptions!$E$9</f>
        <v>3211521.6503187423</v>
      </c>
      <c r="U11" s="10">
        <f>Option1!X162*Assumptions!$E$9</f>
        <v>16138280.142625844</v>
      </c>
      <c r="V11" s="10">
        <f>Option1!Y162*Assumptions!$E$9</f>
        <v>3699696.3124088859</v>
      </c>
      <c r="Z11" s="154"/>
    </row>
    <row r="12" spans="1:27" s="1" customFormat="1" ht="12.75" customHeight="1" x14ac:dyDescent="0.25">
      <c r="C12" s="1" t="s">
        <v>34</v>
      </c>
      <c r="H12" s="3"/>
      <c r="J12" s="13"/>
      <c r="K12" s="3"/>
      <c r="Q12" s="3"/>
      <c r="R12" s="10">
        <f>Option1!U163*Assumptions!$E$9</f>
        <v>0</v>
      </c>
      <c r="S12" s="10">
        <f>Option1!V163*Assumptions!$E$9</f>
        <v>0</v>
      </c>
      <c r="T12" s="10">
        <f>Option1!W163*Assumptions!$E$9</f>
        <v>0</v>
      </c>
      <c r="U12" s="10">
        <f>Option1!X163*Assumptions!$E$9</f>
        <v>0</v>
      </c>
      <c r="V12" s="10">
        <f>Option1!Y163*Assumptions!$E$9</f>
        <v>0</v>
      </c>
      <c r="X12" s="139"/>
      <c r="Z12" s="154"/>
    </row>
    <row r="13" spans="1:27" s="1" customFormat="1" ht="12.75" customHeight="1" x14ac:dyDescent="0.25">
      <c r="C13" s="1" t="s">
        <v>9</v>
      </c>
      <c r="H13" s="3"/>
      <c r="J13" s="13"/>
      <c r="K13" s="3"/>
      <c r="Q13" s="3"/>
      <c r="R13" s="10">
        <f>Option1!U164*Assumptions!$E$9</f>
        <v>0</v>
      </c>
      <c r="S13" s="10">
        <f>Option1!V164*Assumptions!$E$9</f>
        <v>0</v>
      </c>
      <c r="T13" s="10">
        <f>Option1!W164*Assumptions!$E$9</f>
        <v>0</v>
      </c>
      <c r="U13" s="10">
        <f>Option1!X164*Assumptions!$E$9</f>
        <v>0</v>
      </c>
      <c r="V13" s="10">
        <f>Option1!Y164*Assumptions!$E$9</f>
        <v>0</v>
      </c>
      <c r="Z13" s="154"/>
    </row>
    <row r="14" spans="1:27" s="1" customFormat="1" ht="12.75" customHeight="1" x14ac:dyDescent="0.25">
      <c r="C14" s="1" t="s">
        <v>35</v>
      </c>
      <c r="H14" s="3"/>
      <c r="J14" s="13"/>
      <c r="K14" s="3"/>
      <c r="Q14" s="3"/>
      <c r="R14" s="10">
        <f>Option1!U165*Assumptions!$E$9</f>
        <v>0</v>
      </c>
      <c r="S14" s="10">
        <f>Option1!V165*Assumptions!$E$9</f>
        <v>0</v>
      </c>
      <c r="T14" s="10">
        <f>Option1!W165*Assumptions!$E$9</f>
        <v>0</v>
      </c>
      <c r="U14" s="10">
        <f>Option1!X165*Assumptions!$E$9</f>
        <v>0</v>
      </c>
      <c r="V14" s="10">
        <f>Option1!Y165*Assumptions!$E$9</f>
        <v>0</v>
      </c>
      <c r="X14" s="139"/>
      <c r="Z14" s="154"/>
    </row>
    <row r="15" spans="1:27" s="1" customFormat="1" ht="12.75" customHeight="1" x14ac:dyDescent="0.2">
      <c r="B15" s="27" t="s">
        <v>36</v>
      </c>
      <c r="C15" s="27"/>
      <c r="D15" s="27"/>
      <c r="E15" s="27"/>
      <c r="F15" s="27"/>
      <c r="G15" s="27"/>
      <c r="H15" s="27"/>
      <c r="I15" s="27"/>
      <c r="J15" s="28"/>
      <c r="K15" s="27"/>
      <c r="L15" s="27"/>
      <c r="M15" s="27"/>
      <c r="N15" s="27"/>
      <c r="O15" s="27"/>
      <c r="P15" s="27"/>
      <c r="Q15" s="27"/>
      <c r="R15" s="29">
        <f>SUM(R11:R14)</f>
        <v>4143255.8429336781</v>
      </c>
      <c r="S15" s="29">
        <f>SUM(S11:S14)</f>
        <v>4715162.0191264339</v>
      </c>
      <c r="T15" s="29">
        <f>SUM(T11:T14)</f>
        <v>3211521.6503187423</v>
      </c>
      <c r="U15" s="29">
        <f>SUM(U11:U14)</f>
        <v>16138280.142625844</v>
      </c>
      <c r="V15" s="29">
        <f>SUM(V11:V14)</f>
        <v>3699696.3124088859</v>
      </c>
      <c r="X15" s="139"/>
      <c r="Z15" s="153"/>
    </row>
    <row r="16" spans="1:27" s="1" customFormat="1" ht="12.75" customHeight="1" x14ac:dyDescent="0.25">
      <c r="B16" s="180" t="s">
        <v>98</v>
      </c>
      <c r="C16" s="180"/>
      <c r="D16" s="180"/>
      <c r="E16" s="180"/>
      <c r="F16" s="180"/>
      <c r="G16" s="180"/>
      <c r="H16" s="180"/>
      <c r="I16" s="180"/>
      <c r="J16" s="181"/>
      <c r="K16" s="180"/>
      <c r="L16" s="180"/>
      <c r="M16" s="180"/>
      <c r="N16" s="180"/>
      <c r="O16" s="180"/>
      <c r="P16" s="180"/>
      <c r="Q16" s="180"/>
      <c r="R16" s="182">
        <f>NPV($D$5,R15:V15)</f>
        <v>29168130.824660543</v>
      </c>
      <c r="S16" s="30"/>
      <c r="T16" s="30"/>
      <c r="U16" s="30"/>
      <c r="V16" s="30"/>
      <c r="Z16" s="154"/>
    </row>
    <row r="17" spans="2:31" s="1" customFormat="1" ht="12.75" customHeight="1" x14ac:dyDescent="0.25">
      <c r="C17" s="179"/>
      <c r="D17" s="30"/>
      <c r="E17" s="30"/>
      <c r="F17" s="30"/>
      <c r="G17" s="179"/>
      <c r="H17" s="30"/>
      <c r="I17" s="30"/>
      <c r="J17" s="30"/>
      <c r="K17" s="179"/>
      <c r="L17" s="30"/>
      <c r="M17" s="30"/>
      <c r="N17" s="30"/>
      <c r="O17" s="179"/>
      <c r="P17" s="30"/>
      <c r="Q17" s="30"/>
      <c r="R17" s="30"/>
      <c r="S17" s="30"/>
      <c r="T17" s="30"/>
      <c r="U17" s="30"/>
      <c r="V17" s="30"/>
      <c r="Z17" s="154"/>
    </row>
    <row r="18" spans="2:31" s="1" customFormat="1" ht="12.75" customHeight="1" x14ac:dyDescent="0.25">
      <c r="C18" s="179"/>
      <c r="D18" s="30"/>
      <c r="E18" s="30"/>
      <c r="F18" s="30"/>
      <c r="G18" s="179"/>
      <c r="H18" s="30"/>
      <c r="I18" s="30"/>
      <c r="J18" s="30"/>
      <c r="K18" s="179"/>
      <c r="L18" s="30"/>
      <c r="M18" s="30"/>
      <c r="N18" s="30"/>
      <c r="O18" s="179"/>
      <c r="P18" s="30"/>
      <c r="Q18" s="30"/>
      <c r="R18" s="30"/>
      <c r="S18" s="30"/>
      <c r="T18" s="30"/>
      <c r="U18" s="30"/>
      <c r="V18" s="30"/>
      <c r="Z18" s="154"/>
    </row>
    <row r="19" spans="2:31" s="1" customFormat="1" ht="12.75" customHeight="1" x14ac:dyDescent="0.25">
      <c r="C19" s="179"/>
      <c r="D19" s="30"/>
      <c r="E19" s="30"/>
      <c r="F19" s="30"/>
      <c r="G19" s="179"/>
      <c r="H19" s="30"/>
      <c r="I19" s="30"/>
      <c r="J19" s="30"/>
      <c r="K19" s="179"/>
      <c r="L19" s="30"/>
      <c r="M19" s="30"/>
      <c r="N19" s="30"/>
      <c r="O19" s="179"/>
      <c r="P19" s="30"/>
      <c r="Q19" s="30"/>
      <c r="R19" s="30"/>
      <c r="S19" s="30"/>
      <c r="T19" s="30"/>
      <c r="U19" s="30"/>
      <c r="V19" s="30"/>
      <c r="Z19" s="154"/>
    </row>
    <row r="20" spans="2:31" s="1" customFormat="1" ht="12.75" customHeight="1" x14ac:dyDescent="0.25">
      <c r="H20" s="3"/>
      <c r="J20" s="13"/>
      <c r="K20" s="3"/>
      <c r="Q20" s="3"/>
      <c r="R20" s="3"/>
      <c r="S20" s="3"/>
      <c r="T20" s="3"/>
      <c r="U20" s="3"/>
      <c r="V20" s="3"/>
      <c r="W20" s="3"/>
      <c r="X20" s="3"/>
      <c r="Z20" s="156"/>
    </row>
    <row r="21" spans="2:31" s="1" customFormat="1" ht="12.75" customHeight="1" x14ac:dyDescent="0.25">
      <c r="B21" s="6" t="s">
        <v>38</v>
      </c>
      <c r="C21" s="6" t="s">
        <v>88</v>
      </c>
      <c r="D21" s="6"/>
      <c r="E21" s="4"/>
      <c r="F21" s="4"/>
      <c r="G21" s="4"/>
      <c r="H21" s="4"/>
      <c r="I21" s="4"/>
      <c r="J21" s="25"/>
      <c r="K21" s="4"/>
      <c r="L21" s="4"/>
      <c r="M21" s="4"/>
      <c r="N21" s="4"/>
      <c r="O21" s="4"/>
      <c r="P21" s="4"/>
      <c r="Q21" s="4"/>
      <c r="R21" s="148" t="s">
        <v>83</v>
      </c>
      <c r="S21" s="148" t="s">
        <v>84</v>
      </c>
      <c r="T21" s="148" t="s">
        <v>85</v>
      </c>
      <c r="U21" s="148" t="s">
        <v>86</v>
      </c>
      <c r="V21" s="148" t="s">
        <v>87</v>
      </c>
      <c r="Z21" s="154"/>
    </row>
    <row r="22" spans="2:31" s="1" customFormat="1" ht="12.75" customHeight="1" x14ac:dyDescent="0.25">
      <c r="C22" s="1" t="s">
        <v>8</v>
      </c>
      <c r="H22" s="3"/>
      <c r="J22" s="13"/>
      <c r="K22" s="3"/>
      <c r="Q22" s="3"/>
      <c r="R22" s="10">
        <f>Option2!U162*Assumptions!$E$9</f>
        <v>4143255.8429336781</v>
      </c>
      <c r="S22" s="10">
        <f>Option2!V162*Assumptions!$E$9</f>
        <v>4715162.0191264339</v>
      </c>
      <c r="T22" s="10">
        <f>Option2!W162*Assumptions!$E$9</f>
        <v>3211521.6503187423</v>
      </c>
      <c r="U22" s="10">
        <f>Option2!X162*Assumptions!$E$9</f>
        <v>16138280.142625844</v>
      </c>
      <c r="V22" s="10">
        <f>Option2!Y162*Assumptions!$E$9</f>
        <v>3699696.3124088859</v>
      </c>
      <c r="Z22" s="154"/>
    </row>
    <row r="23" spans="2:31" s="1" customFormat="1" ht="12.75" customHeight="1" x14ac:dyDescent="0.25">
      <c r="C23" s="1" t="s">
        <v>34</v>
      </c>
      <c r="H23" s="3"/>
      <c r="J23" s="13"/>
      <c r="K23" s="3"/>
      <c r="Q23" s="3"/>
      <c r="R23" s="10">
        <f>Option2!U163*Assumptions!$E$9</f>
        <v>-285855.17117394583</v>
      </c>
      <c r="S23" s="10">
        <f>Option2!V163*Assumptions!$E$9</f>
        <v>-303699.17242120457</v>
      </c>
      <c r="T23" s="10">
        <f>Option2!W163*Assumptions!$E$9</f>
        <v>-306213.50338948937</v>
      </c>
      <c r="U23" s="10">
        <f>Option2!X163*Assumptions!$E$9</f>
        <v>-7776380.4812328219</v>
      </c>
      <c r="V23" s="10">
        <f>Option2!Y163*Assumptions!$E$9</f>
        <v>-454623.58303397964</v>
      </c>
      <c r="X23" s="139"/>
      <c r="Z23" s="154"/>
      <c r="AA23" s="140"/>
      <c r="AB23" s="140"/>
      <c r="AC23" s="140"/>
      <c r="AD23" s="140"/>
      <c r="AE23" s="140"/>
    </row>
    <row r="24" spans="2:31" s="1" customFormat="1" ht="12.75" customHeight="1" x14ac:dyDescent="0.25">
      <c r="C24" s="1" t="s">
        <v>9</v>
      </c>
      <c r="H24" s="3"/>
      <c r="J24" s="13"/>
      <c r="K24" s="3"/>
      <c r="Q24" s="3"/>
      <c r="R24" s="10">
        <f>Option2!U164*Assumptions!$E$9</f>
        <v>694464.39308770851</v>
      </c>
      <c r="S24" s="10">
        <f>Option2!V164*Assumptions!$E$9</f>
        <v>694464.39308770851</v>
      </c>
      <c r="T24" s="10">
        <f>Option2!W164*Assumptions!$E$9</f>
        <v>986002.78122393065</v>
      </c>
      <c r="U24" s="10">
        <f>Option2!X164*Assumptions!$E$9</f>
        <v>1367181.1839991931</v>
      </c>
      <c r="V24" s="10">
        <f>Option2!Y164*Assumptions!$E$9</f>
        <v>1367181.1839991931</v>
      </c>
      <c r="Z24" s="154"/>
      <c r="AA24" s="140"/>
      <c r="AB24" s="140"/>
      <c r="AC24" s="140"/>
      <c r="AD24" s="140"/>
      <c r="AE24" s="140"/>
    </row>
    <row r="25" spans="2:31" s="1" customFormat="1" ht="12.75" customHeight="1" x14ac:dyDescent="0.25">
      <c r="C25" s="1" t="s">
        <v>35</v>
      </c>
      <c r="H25" s="3"/>
      <c r="J25" s="13"/>
      <c r="K25" s="3"/>
      <c r="Q25" s="3"/>
      <c r="R25" s="10">
        <f>Option2!U165*Assumptions!$E$9</f>
        <v>-9221.134553998254</v>
      </c>
      <c r="S25" s="10">
        <f>Option2!V165*Assumptions!$E$9</f>
        <v>-19017.882051456469</v>
      </c>
      <c r="T25" s="10">
        <f>Option2!W165*Assumptions!$E$9</f>
        <v>-28895.736999504508</v>
      </c>
      <c r="U25" s="10">
        <f>Option2!X165*Assumptions!$E$9</f>
        <v>-279746.72026507946</v>
      </c>
      <c r="V25" s="10">
        <f>Option2!Y165*Assumptions!$E$9</f>
        <v>-294411.99713714322</v>
      </c>
      <c r="X25" s="139"/>
      <c r="Z25" s="154"/>
      <c r="AA25" s="140"/>
      <c r="AB25" s="140"/>
      <c r="AC25" s="140"/>
      <c r="AD25" s="140"/>
      <c r="AE25" s="140"/>
    </row>
    <row r="26" spans="2:31" s="1" customFormat="1" ht="12.75" customHeight="1" x14ac:dyDescent="0.2">
      <c r="B26" s="27" t="s">
        <v>36</v>
      </c>
      <c r="C26" s="27"/>
      <c r="D26" s="27"/>
      <c r="E26" s="27"/>
      <c r="F26" s="27"/>
      <c r="G26" s="27"/>
      <c r="H26" s="27"/>
      <c r="I26" s="27"/>
      <c r="J26" s="28"/>
      <c r="K26" s="27"/>
      <c r="L26" s="27"/>
      <c r="M26" s="27"/>
      <c r="N26" s="27"/>
      <c r="O26" s="27"/>
      <c r="P26" s="27"/>
      <c r="Q26" s="27"/>
      <c r="R26" s="29">
        <f>SUM(R22:R25)</f>
        <v>4542643.9302934418</v>
      </c>
      <c r="S26" s="29">
        <f>SUM(S22:S25)</f>
        <v>5086909.3577414807</v>
      </c>
      <c r="T26" s="29">
        <f>SUM(T22:T25)</f>
        <v>3862415.1911536786</v>
      </c>
      <c r="U26" s="29">
        <f>SUM(U22:U25)</f>
        <v>9449334.1251271367</v>
      </c>
      <c r="V26" s="29">
        <f>SUM(V22:V25)</f>
        <v>4317841.9162369557</v>
      </c>
      <c r="X26" s="139"/>
      <c r="Z26" s="153"/>
    </row>
    <row r="27" spans="2:31" s="1" customFormat="1" ht="12.75" customHeight="1" x14ac:dyDescent="0.25">
      <c r="B27" s="180" t="s">
        <v>98</v>
      </c>
      <c r="C27" s="180"/>
      <c r="D27" s="180"/>
      <c r="E27" s="180"/>
      <c r="F27" s="180"/>
      <c r="G27" s="180"/>
      <c r="H27" s="180"/>
      <c r="I27" s="180"/>
      <c r="J27" s="181"/>
      <c r="K27" s="180"/>
      <c r="L27" s="180"/>
      <c r="M27" s="180"/>
      <c r="N27" s="180"/>
      <c r="O27" s="180"/>
      <c r="P27" s="180"/>
      <c r="Q27" s="180"/>
      <c r="R27" s="182">
        <f>NPV($D$5,R26:V26)</f>
        <v>25047605.84263752</v>
      </c>
      <c r="Z27" s="154"/>
    </row>
    <row r="28" spans="2:31" s="1" customFormat="1" ht="12.75" customHeight="1" x14ac:dyDescent="0.25">
      <c r="C28" s="179"/>
      <c r="D28" s="30"/>
      <c r="E28" s="30"/>
      <c r="F28" s="30"/>
      <c r="G28" s="179"/>
      <c r="H28" s="30"/>
      <c r="I28" s="30"/>
      <c r="J28" s="30"/>
      <c r="K28" s="179"/>
      <c r="L28" s="30"/>
      <c r="M28" s="30"/>
      <c r="N28" s="30"/>
      <c r="O28" s="179"/>
      <c r="P28" s="30"/>
      <c r="Q28" s="30"/>
      <c r="R28" s="30"/>
      <c r="Z28" s="154"/>
    </row>
    <row r="29" spans="2:31" s="1" customFormat="1" ht="12.75" customHeight="1" x14ac:dyDescent="0.25">
      <c r="C29" s="179"/>
      <c r="D29" s="30"/>
      <c r="E29" s="30"/>
      <c r="F29" s="30"/>
      <c r="G29" s="179"/>
      <c r="H29" s="30"/>
      <c r="I29" s="30"/>
      <c r="J29" s="30"/>
      <c r="K29" s="179"/>
      <c r="L29" s="30"/>
      <c r="M29" s="30"/>
      <c r="N29" s="30"/>
      <c r="O29" s="179"/>
      <c r="P29" s="30"/>
      <c r="Q29" s="30"/>
      <c r="R29" s="30"/>
      <c r="Z29" s="154"/>
    </row>
    <row r="30" spans="2:31" s="1" customFormat="1" ht="12.75" customHeight="1" x14ac:dyDescent="0.25">
      <c r="C30" s="179"/>
      <c r="D30" s="30"/>
      <c r="E30" s="30"/>
      <c r="F30" s="30"/>
      <c r="G30" s="179"/>
      <c r="H30" s="30"/>
      <c r="I30" s="30"/>
      <c r="J30" s="30"/>
      <c r="K30" s="179"/>
      <c r="L30" s="30"/>
      <c r="M30" s="30"/>
      <c r="N30" s="30"/>
      <c r="O30" s="179"/>
      <c r="P30" s="30"/>
      <c r="Q30" s="30"/>
      <c r="R30" s="30"/>
      <c r="Z30" s="154"/>
    </row>
    <row r="31" spans="2:31" s="1" customFormat="1" ht="12.75" customHeight="1" x14ac:dyDescent="0.25">
      <c r="J31" s="13"/>
      <c r="Z31" s="154"/>
    </row>
    <row r="32" spans="2:31" s="1" customFormat="1" ht="12.75" customHeight="1" x14ac:dyDescent="0.25">
      <c r="H32" s="3"/>
      <c r="J32" s="13"/>
      <c r="K32" s="3"/>
      <c r="Q32" s="3"/>
      <c r="R32" s="3"/>
      <c r="S32" s="3"/>
      <c r="T32" s="3"/>
      <c r="U32" s="3"/>
      <c r="V32" s="3"/>
      <c r="Z32" s="154"/>
    </row>
    <row r="33" spans="2:26" s="1" customFormat="1" ht="12.75" customHeight="1" x14ac:dyDescent="0.25">
      <c r="B33" s="6" t="s">
        <v>81</v>
      </c>
      <c r="C33" s="6" t="s">
        <v>88</v>
      </c>
      <c r="D33" s="6"/>
      <c r="E33" s="4"/>
      <c r="F33" s="4"/>
      <c r="G33" s="4"/>
      <c r="H33" s="4"/>
      <c r="I33" s="4"/>
      <c r="J33" s="25"/>
      <c r="K33" s="4"/>
      <c r="L33" s="4"/>
      <c r="M33" s="4"/>
      <c r="N33" s="4"/>
      <c r="O33" s="4"/>
      <c r="P33" s="4"/>
      <c r="Q33" s="4"/>
      <c r="R33" s="148" t="s">
        <v>83</v>
      </c>
      <c r="S33" s="148" t="s">
        <v>84</v>
      </c>
      <c r="T33" s="148" t="s">
        <v>85</v>
      </c>
      <c r="U33" s="148" t="s">
        <v>86</v>
      </c>
      <c r="V33" s="148" t="s">
        <v>87</v>
      </c>
      <c r="Z33" s="154"/>
    </row>
    <row r="34" spans="2:26" s="1" customFormat="1" ht="12.75" customHeight="1" x14ac:dyDescent="0.25">
      <c r="C34" s="1" t="s">
        <v>8</v>
      </c>
      <c r="H34" s="3"/>
      <c r="J34" s="13"/>
      <c r="K34" s="3"/>
      <c r="Q34" s="3"/>
      <c r="R34" s="10">
        <f>Option3!U162*Assumptions!$E$9</f>
        <v>4143255.8429336781</v>
      </c>
      <c r="S34" s="10">
        <f>Option3!V162*Assumptions!$E$9</f>
        <v>4715162.0191264339</v>
      </c>
      <c r="T34" s="10">
        <f>Option3!W162*Assumptions!$E$9</f>
        <v>3211521.6503187423</v>
      </c>
      <c r="U34" s="10">
        <f>Option3!X162*Assumptions!$E$9</f>
        <v>16138280.142625844</v>
      </c>
      <c r="V34" s="10">
        <f>Option3!Y162*Assumptions!$E$9</f>
        <v>3699696.3124088859</v>
      </c>
      <c r="Z34" s="154"/>
    </row>
    <row r="35" spans="2:26" s="1" customFormat="1" ht="12.75" customHeight="1" x14ac:dyDescent="0.25">
      <c r="C35" s="1" t="s">
        <v>34</v>
      </c>
      <c r="H35" s="3"/>
      <c r="J35" s="13"/>
      <c r="K35" s="3"/>
      <c r="Q35" s="3"/>
      <c r="R35" s="10">
        <f>Option3!U163*Assumptions!$E$9</f>
        <v>-297323.34434198798</v>
      </c>
      <c r="S35" s="10">
        <f>Option3!V163*Assumptions!$E$9</f>
        <v>-326416.34882552223</v>
      </c>
      <c r="T35" s="10">
        <f>Option3!W163*Assumptions!$E$9</f>
        <v>-331264.50615047367</v>
      </c>
      <c r="U35" s="10">
        <f>Option3!X163*Assumptions!$E$9</f>
        <v>-8096292.8691823371</v>
      </c>
      <c r="V35" s="10">
        <f>Option3!Y163*Assumptions!$E$9</f>
        <v>-496250.62110558327</v>
      </c>
      <c r="X35" s="139"/>
      <c r="Z35" s="154"/>
    </row>
    <row r="36" spans="2:26" s="1" customFormat="1" ht="12.75" customHeight="1" x14ac:dyDescent="0.25">
      <c r="C36" s="1" t="s">
        <v>9</v>
      </c>
      <c r="H36" s="3"/>
      <c r="J36" s="13"/>
      <c r="K36" s="3"/>
      <c r="Q36" s="3"/>
      <c r="R36" s="10">
        <f>Option3!U164*Assumptions!$E$9</f>
        <v>827578.87752284366</v>
      </c>
      <c r="S36" s="10">
        <f>Option3!V164*Assumptions!$E$9</f>
        <v>960693.36195797892</v>
      </c>
      <c r="T36" s="10">
        <f>Option3!W164*Assumptions!$E$9</f>
        <v>1385346.2345293362</v>
      </c>
      <c r="U36" s="10">
        <f>Option3!X164*Assumptions!$E$9</f>
        <v>1899639.121739734</v>
      </c>
      <c r="V36" s="10">
        <f>Option3!Y164*Assumptions!$E$9</f>
        <v>2032753.606174869</v>
      </c>
      <c r="Z36" s="154"/>
    </row>
    <row r="37" spans="2:26" s="1" customFormat="1" ht="12.75" customHeight="1" x14ac:dyDescent="0.25">
      <c r="C37" s="1" t="s">
        <v>35</v>
      </c>
      <c r="H37" s="3"/>
      <c r="J37" s="13"/>
      <c r="K37" s="3"/>
      <c r="Q37" s="3"/>
      <c r="R37" s="10">
        <f>Option3!U165*Assumptions!$E$9</f>
        <v>-9591.0756239350976</v>
      </c>
      <c r="S37" s="10">
        <f>Option3!V165*Assumptions!$E$9</f>
        <v>-20120.635263468073</v>
      </c>
      <c r="T37" s="10">
        <f>Option3!W165*Assumptions!$E$9</f>
        <v>-30806.587074773666</v>
      </c>
      <c r="U37" s="10">
        <f>Option3!X165*Assumptions!$E$9</f>
        <v>-291977.32479033299</v>
      </c>
      <c r="V37" s="10">
        <f>Option3!Y165*Assumptions!$E$9</f>
        <v>-307985.40934212593</v>
      </c>
      <c r="X37" s="139"/>
      <c r="Z37" s="154"/>
    </row>
    <row r="38" spans="2:26" s="1" customFormat="1" ht="12.75" customHeight="1" x14ac:dyDescent="0.2">
      <c r="B38" s="27" t="s">
        <v>36</v>
      </c>
      <c r="C38" s="27"/>
      <c r="D38" s="27"/>
      <c r="E38" s="27"/>
      <c r="F38" s="27"/>
      <c r="G38" s="27"/>
      <c r="H38" s="27"/>
      <c r="I38" s="27"/>
      <c r="J38" s="28"/>
      <c r="K38" s="27"/>
      <c r="L38" s="27"/>
      <c r="M38" s="27"/>
      <c r="N38" s="27"/>
      <c r="O38" s="27"/>
      <c r="P38" s="27"/>
      <c r="Q38" s="27"/>
      <c r="R38" s="29">
        <f>SUM(R34:R37)</f>
        <v>4663920.3004905991</v>
      </c>
      <c r="S38" s="29">
        <f>SUM(S34:S37)</f>
        <v>5329318.3969954224</v>
      </c>
      <c r="T38" s="29">
        <f>SUM(T34:T37)</f>
        <v>4234796.7916228315</v>
      </c>
      <c r="U38" s="29">
        <f>SUM(U34:U37)</f>
        <v>9649649.0703929085</v>
      </c>
      <c r="V38" s="29">
        <f>SUM(V34:V37)</f>
        <v>4928213.8881360451</v>
      </c>
      <c r="X38" s="139"/>
      <c r="Z38" s="153"/>
    </row>
    <row r="39" spans="2:26" s="1" customFormat="1" ht="12.75" customHeight="1" x14ac:dyDescent="0.25">
      <c r="B39" s="180" t="s">
        <v>98</v>
      </c>
      <c r="C39" s="180"/>
      <c r="D39" s="180"/>
      <c r="E39" s="180"/>
      <c r="F39" s="180"/>
      <c r="G39" s="180"/>
      <c r="H39" s="180"/>
      <c r="I39" s="180"/>
      <c r="J39" s="181"/>
      <c r="K39" s="180"/>
      <c r="L39" s="180"/>
      <c r="M39" s="180"/>
      <c r="N39" s="180"/>
      <c r="O39" s="180"/>
      <c r="P39" s="180"/>
      <c r="Q39" s="180"/>
      <c r="R39" s="182">
        <f>NPV($D$5,R38:V38)</f>
        <v>26451183.251411725</v>
      </c>
      <c r="Z39" s="154"/>
    </row>
    <row r="40" spans="2:26" s="1" customFormat="1" ht="12.75" customHeight="1" x14ac:dyDescent="0.25">
      <c r="J40" s="13"/>
      <c r="Z40" s="154"/>
    </row>
    <row r="41" spans="2:26" s="1" customFormat="1" ht="12.75" customHeight="1" x14ac:dyDescent="0.25">
      <c r="J41" s="13"/>
      <c r="R41" s="139"/>
      <c r="S41" s="139"/>
      <c r="T41" s="139"/>
      <c r="U41" s="139"/>
      <c r="V41" s="139"/>
      <c r="Z41" s="154"/>
    </row>
    <row r="42" spans="2:26" s="1" customFormat="1" ht="12.75" customHeight="1" x14ac:dyDescent="0.25">
      <c r="J42" s="13"/>
      <c r="Z42" s="154"/>
    </row>
    <row r="43" spans="2:26" s="1" customFormat="1" ht="12.75" customHeight="1" x14ac:dyDescent="0.25">
      <c r="J43" s="13"/>
      <c r="Z43" s="154"/>
    </row>
    <row r="44" spans="2:26" s="1" customFormat="1" ht="12.75" customHeight="1" x14ac:dyDescent="0.25">
      <c r="J44" s="13"/>
      <c r="Z44" s="154"/>
    </row>
    <row r="45" spans="2:26" s="1" customFormat="1" ht="12.75" customHeight="1" x14ac:dyDescent="0.25">
      <c r="J45" s="13"/>
      <c r="Z45" s="154"/>
    </row>
    <row r="46" spans="2:26" s="1" customFormat="1" ht="12.75" customHeight="1" x14ac:dyDescent="0.25">
      <c r="J46" s="13"/>
      <c r="Z46" s="154"/>
    </row>
    <row r="47" spans="2:26" s="1" customFormat="1" ht="12.75" customHeight="1" x14ac:dyDescent="0.25">
      <c r="J47" s="13"/>
      <c r="Z47" s="154"/>
    </row>
    <row r="48" spans="2:26" s="1" customFormat="1" ht="12.75" customHeight="1" x14ac:dyDescent="0.25">
      <c r="J48" s="13"/>
      <c r="Z48" s="154"/>
    </row>
    <row r="49" spans="10:26" s="1" customFormat="1" ht="12.75" customHeight="1" x14ac:dyDescent="0.25">
      <c r="J49" s="13"/>
      <c r="Z49" s="154"/>
    </row>
    <row r="50" spans="10:26" s="1" customFormat="1" ht="12.75" customHeight="1" x14ac:dyDescent="0.25">
      <c r="J50" s="13"/>
      <c r="Z50" s="154"/>
    </row>
    <row r="51" spans="10:26" s="1" customFormat="1" ht="12.75" customHeight="1" x14ac:dyDescent="0.25">
      <c r="J51" s="13"/>
      <c r="Z51" s="154"/>
    </row>
    <row r="52" spans="10:26" s="1" customFormat="1" ht="12.75" customHeight="1" x14ac:dyDescent="0.25">
      <c r="J52" s="13"/>
      <c r="Z52" s="154"/>
    </row>
    <row r="53" spans="10:26" s="1" customFormat="1" ht="12.75" customHeight="1" x14ac:dyDescent="0.25">
      <c r="J53" s="13"/>
      <c r="Z53" s="154"/>
    </row>
    <row r="54" spans="10:26" s="1" customFormat="1" ht="12.75" customHeight="1" x14ac:dyDescent="0.25">
      <c r="J54" s="13"/>
      <c r="Z54" s="154"/>
    </row>
    <row r="55" spans="10:26" s="1" customFormat="1" ht="12.75" customHeight="1" x14ac:dyDescent="0.25">
      <c r="J55" s="13"/>
      <c r="Z55" s="154"/>
    </row>
    <row r="56" spans="10:26" s="1" customFormat="1" ht="12.75" customHeight="1" x14ac:dyDescent="0.25">
      <c r="J56" s="13"/>
      <c r="Z56" s="154"/>
    </row>
    <row r="57" spans="10:26" s="1" customFormat="1" ht="12.75" customHeight="1" x14ac:dyDescent="0.25">
      <c r="J57" s="13"/>
      <c r="Z57" s="154"/>
    </row>
    <row r="58" spans="10:26" s="1" customFormat="1" ht="12.75" customHeight="1" x14ac:dyDescent="0.25">
      <c r="J58" s="13"/>
      <c r="Z58" s="154"/>
    </row>
    <row r="59" spans="10:26" s="1" customFormat="1" ht="12.75" customHeight="1" x14ac:dyDescent="0.25">
      <c r="J59" s="13"/>
      <c r="Z59" s="154"/>
    </row>
    <row r="60" spans="10:26" s="1" customFormat="1" ht="12.75" customHeight="1" x14ac:dyDescent="0.25">
      <c r="J60" s="13"/>
      <c r="Z60" s="154"/>
    </row>
    <row r="61" spans="10:26" s="1" customFormat="1" ht="12.75" customHeight="1" x14ac:dyDescent="0.25">
      <c r="J61" s="13"/>
      <c r="Z61" s="154"/>
    </row>
    <row r="62" spans="10:26" s="1" customFormat="1" ht="12.75" customHeight="1" x14ac:dyDescent="0.25">
      <c r="J62" s="13"/>
      <c r="Z62" s="154"/>
    </row>
    <row r="63" spans="10:26" s="1" customFormat="1" ht="12.75" customHeight="1" x14ac:dyDescent="0.25">
      <c r="J63" s="13"/>
      <c r="Z63" s="154"/>
    </row>
  </sheetData>
  <conditionalFormatting sqref="Z3">
    <cfRule type="cellIs" dxfId="29" priority="11" operator="equal">
      <formula>1</formula>
    </cfRule>
  </conditionalFormatting>
  <conditionalFormatting sqref="Z15">
    <cfRule type="cellIs" dxfId="28" priority="4" operator="equal">
      <formula>1</formula>
    </cfRule>
  </conditionalFormatting>
  <conditionalFormatting sqref="Z26">
    <cfRule type="cellIs" dxfId="27" priority="3" operator="equal">
      <formula>1</formula>
    </cfRule>
  </conditionalFormatting>
  <conditionalFormatting sqref="Z38">
    <cfRule type="cellIs" dxfId="26" priority="2" operator="equal">
      <formula>1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Assumptions!$B$51:$B$53</xm:f>
          </x14:formula1>
          <xm:sqref>D7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F1079"/>
  <sheetViews>
    <sheetView showGridLines="0" zoomScale="85" zoomScaleNormal="85" workbookViewId="0"/>
  </sheetViews>
  <sheetFormatPr defaultColWidth="14.42578125" defaultRowHeight="15" customHeight="1" x14ac:dyDescent="0.2"/>
  <cols>
    <col min="1" max="1" width="6.28515625" style="1" customWidth="1"/>
    <col min="2" max="2" width="16.140625" style="1" customWidth="1"/>
    <col min="3" max="3" width="14.42578125" style="1"/>
    <col min="4" max="4" width="18.42578125" style="1" customWidth="1"/>
    <col min="5" max="10" width="11.7109375" style="1" customWidth="1"/>
    <col min="11" max="11" width="14.42578125" style="1" customWidth="1"/>
    <col min="12" max="16384" width="14.42578125" style="1"/>
  </cols>
  <sheetData>
    <row r="1" spans="1:32" ht="21" x14ac:dyDescent="0.35">
      <c r="A1" s="19" t="s">
        <v>27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32" ht="15.75" x14ac:dyDescent="0.25">
      <c r="A2" s="18" t="s">
        <v>97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32" s="23" customFormat="1" x14ac:dyDescent="0.25">
      <c r="A3" s="38" t="s">
        <v>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s="2" customFormat="1" ht="12.75" customHeight="1" x14ac:dyDescent="0.2">
      <c r="A4" s="56" t="s">
        <v>6</v>
      </c>
      <c r="B4" s="56" t="s">
        <v>2</v>
      </c>
      <c r="C4" s="56" t="s">
        <v>4</v>
      </c>
      <c r="D4" s="56" t="s">
        <v>5</v>
      </c>
      <c r="F4" s="1"/>
    </row>
    <row r="5" spans="1:32" s="2" customFormat="1" ht="12.75" customHeight="1" x14ac:dyDescent="0.2">
      <c r="A5" s="56"/>
      <c r="B5" s="56"/>
      <c r="C5" s="56"/>
      <c r="D5" s="56"/>
    </row>
    <row r="6" spans="1:32" ht="12.75" customHeight="1" x14ac:dyDescent="0.2">
      <c r="A6" s="57"/>
      <c r="B6" s="57"/>
      <c r="C6" s="57"/>
      <c r="D6" s="57"/>
    </row>
    <row r="7" spans="1:32" ht="12.75" customHeight="1" x14ac:dyDescent="0.2">
      <c r="A7" s="57"/>
      <c r="B7" s="2" t="s">
        <v>11</v>
      </c>
      <c r="D7" s="57"/>
    </row>
    <row r="8" spans="1:32" ht="12.75" customHeight="1" x14ac:dyDescent="0.2">
      <c r="A8" s="57"/>
      <c r="B8" s="2"/>
      <c r="D8" s="57"/>
      <c r="E8" s="57"/>
      <c r="F8" s="57"/>
    </row>
    <row r="9" spans="1:32" ht="12.75" customHeight="1" x14ac:dyDescent="0.2">
      <c r="A9" s="57"/>
      <c r="B9" s="2" t="s">
        <v>61</v>
      </c>
      <c r="D9" s="57"/>
      <c r="E9" s="135">
        <v>1.0590432110539443</v>
      </c>
      <c r="F9" s="178"/>
    </row>
    <row r="10" spans="1:32" ht="12.75" customHeight="1" x14ac:dyDescent="0.2">
      <c r="A10" s="57"/>
      <c r="B10" s="2"/>
      <c r="D10" s="57"/>
      <c r="E10" s="57"/>
      <c r="F10" s="57"/>
    </row>
    <row r="11" spans="1:32" ht="12.75" customHeight="1" x14ac:dyDescent="0.2">
      <c r="A11" s="57"/>
      <c r="B11" s="58"/>
      <c r="C11" s="57"/>
      <c r="D11" s="57"/>
    </row>
    <row r="12" spans="1:32" ht="12.75" customHeight="1" x14ac:dyDescent="0.2">
      <c r="A12" s="95" t="s">
        <v>64</v>
      </c>
      <c r="B12" s="94"/>
      <c r="C12" s="92"/>
      <c r="D12" s="92"/>
      <c r="E12" s="93"/>
      <c r="F12" s="93"/>
      <c r="G12" s="93"/>
      <c r="H12" s="93"/>
      <c r="I12" s="93"/>
      <c r="J12" s="93"/>
    </row>
    <row r="13" spans="1:32" ht="12.75" customHeight="1" x14ac:dyDescent="0.25">
      <c r="C13" s="57"/>
      <c r="D13" s="57"/>
      <c r="H13"/>
    </row>
    <row r="14" spans="1:32" ht="12.75" customHeight="1" x14ac:dyDescent="0.25">
      <c r="B14" s="6" t="s">
        <v>45</v>
      </c>
      <c r="C14" s="6"/>
      <c r="D14" s="6"/>
      <c r="E14" s="6" t="s">
        <v>37</v>
      </c>
      <c r="F14" s="6" t="s">
        <v>38</v>
      </c>
      <c r="G14" s="6" t="s">
        <v>81</v>
      </c>
      <c r="H14"/>
    </row>
    <row r="15" spans="1:32" ht="12.75" customHeight="1" x14ac:dyDescent="0.25">
      <c r="B15" s="1" t="s">
        <v>90</v>
      </c>
      <c r="E15" s="42" t="b">
        <v>0</v>
      </c>
      <c r="F15" s="42" t="b">
        <v>1</v>
      </c>
      <c r="G15" s="42" t="b">
        <v>1</v>
      </c>
      <c r="H15"/>
    </row>
    <row r="16" spans="1:32" ht="12.75" customHeight="1" x14ac:dyDescent="0.25">
      <c r="B16" s="59" t="s">
        <v>13</v>
      </c>
      <c r="E16" s="42" t="b">
        <v>0</v>
      </c>
      <c r="F16" s="42" t="b">
        <v>1</v>
      </c>
      <c r="G16" s="42" t="b">
        <v>1</v>
      </c>
      <c r="H16"/>
    </row>
    <row r="17" spans="1:10" ht="12.75" customHeight="1" x14ac:dyDescent="0.25">
      <c r="B17" s="59" t="s">
        <v>14</v>
      </c>
      <c r="E17" s="42" t="b">
        <v>0</v>
      </c>
      <c r="F17" s="42" t="b">
        <v>1</v>
      </c>
      <c r="G17" s="42" t="b">
        <v>1</v>
      </c>
      <c r="H17"/>
    </row>
    <row r="18" spans="1:10" ht="12.75" customHeight="1" x14ac:dyDescent="0.25">
      <c r="B18" s="59" t="s">
        <v>91</v>
      </c>
      <c r="E18" s="42" t="b">
        <v>0</v>
      </c>
      <c r="F18" s="42" t="b">
        <v>1</v>
      </c>
      <c r="G18" s="42" t="b">
        <v>1</v>
      </c>
      <c r="H18"/>
    </row>
    <row r="19" spans="1:10" ht="12.75" customHeight="1" x14ac:dyDescent="0.25">
      <c r="B19" s="59" t="s">
        <v>95</v>
      </c>
      <c r="E19" s="42" t="b">
        <v>0</v>
      </c>
      <c r="F19" s="42" t="b">
        <v>1</v>
      </c>
      <c r="G19" s="42" t="b">
        <v>1</v>
      </c>
      <c r="H19"/>
    </row>
    <row r="20" spans="1:10" ht="12.75" customHeight="1" x14ac:dyDescent="0.25">
      <c r="B20" s="59" t="s">
        <v>15</v>
      </c>
      <c r="E20" s="42" t="b">
        <v>0</v>
      </c>
      <c r="F20" s="42" t="b">
        <v>1</v>
      </c>
      <c r="G20" s="42" t="b">
        <v>1</v>
      </c>
      <c r="H20"/>
    </row>
    <row r="21" spans="1:10" ht="12.75" customHeight="1" x14ac:dyDescent="0.25">
      <c r="B21" s="1" t="s">
        <v>96</v>
      </c>
      <c r="E21" s="42" t="b">
        <v>0</v>
      </c>
      <c r="F21" s="42" t="b">
        <v>1</v>
      </c>
      <c r="G21" s="42" t="b">
        <v>1</v>
      </c>
      <c r="H21"/>
    </row>
    <row r="22" spans="1:10" ht="12.75" customHeight="1" x14ac:dyDescent="0.25">
      <c r="B22" s="167" t="s">
        <v>94</v>
      </c>
      <c r="E22" s="42" t="b">
        <v>0</v>
      </c>
      <c r="F22" s="42" t="b">
        <v>1</v>
      </c>
      <c r="G22" s="42" t="b">
        <v>1</v>
      </c>
      <c r="H22"/>
    </row>
    <row r="23" spans="1:10" ht="12.75" customHeight="1" x14ac:dyDescent="0.25">
      <c r="E23" s="13"/>
      <c r="F23" s="13"/>
      <c r="G23" s="13"/>
      <c r="H23"/>
    </row>
    <row r="24" spans="1:10" ht="12.75" customHeight="1" x14ac:dyDescent="0.25">
      <c r="B24" s="1" t="s">
        <v>44</v>
      </c>
      <c r="C24" s="1" t="s">
        <v>24</v>
      </c>
      <c r="E24" s="42" t="b">
        <v>0</v>
      </c>
      <c r="F24" s="42" t="b">
        <v>0</v>
      </c>
      <c r="G24" s="42" t="b">
        <v>1</v>
      </c>
      <c r="H24"/>
    </row>
    <row r="25" spans="1:10" ht="12.75" customHeight="1" x14ac:dyDescent="0.25">
      <c r="A25" s="60"/>
      <c r="B25" s="60"/>
      <c r="C25" s="60"/>
      <c r="D25" s="60"/>
      <c r="E25" s="60"/>
      <c r="F25" s="60"/>
      <c r="G25" s="60"/>
      <c r="H25"/>
      <c r="I25" s="60"/>
      <c r="J25" s="60"/>
    </row>
    <row r="26" spans="1:10" ht="12.75" customHeight="1" x14ac:dyDescent="0.25">
      <c r="A26" s="60"/>
      <c r="B26" s="1" t="s">
        <v>32</v>
      </c>
      <c r="C26" s="1" t="s">
        <v>33</v>
      </c>
      <c r="E26" s="50">
        <v>0</v>
      </c>
      <c r="F26" s="50">
        <v>0.13500000000000001</v>
      </c>
      <c r="G26" s="50">
        <v>0.13500000000000001</v>
      </c>
      <c r="H26"/>
    </row>
    <row r="27" spans="1:10" ht="12.75" customHeight="1" x14ac:dyDescent="0.25">
      <c r="B27" s="62"/>
      <c r="D27" s="62"/>
      <c r="E27" s="62"/>
      <c r="F27" s="62"/>
      <c r="G27" s="62"/>
      <c r="H27"/>
      <c r="I27" s="62"/>
    </row>
    <row r="28" spans="1:10" ht="12.75" customHeight="1" x14ac:dyDescent="0.25">
      <c r="B28" s="62"/>
      <c r="D28" s="62"/>
      <c r="E28" s="62"/>
      <c r="F28" s="62"/>
      <c r="G28" s="62"/>
      <c r="H28"/>
      <c r="I28" s="62"/>
    </row>
    <row r="29" spans="1:10" ht="12.75" customHeight="1" x14ac:dyDescent="0.2">
      <c r="A29" s="95" t="s">
        <v>55</v>
      </c>
      <c r="B29" s="94"/>
      <c r="C29" s="92"/>
      <c r="D29" s="92"/>
      <c r="E29" s="93"/>
      <c r="F29" s="93"/>
      <c r="G29" s="93"/>
      <c r="H29" s="93"/>
      <c r="I29" s="93"/>
      <c r="J29" s="93"/>
    </row>
    <row r="30" spans="1:10" ht="12.75" customHeight="1" x14ac:dyDescent="0.2"/>
    <row r="31" spans="1:10" ht="12.75" customHeight="1" x14ac:dyDescent="0.2">
      <c r="B31" s="26"/>
      <c r="C31" s="4"/>
      <c r="D31" s="4"/>
      <c r="E31" s="147" t="s">
        <v>83</v>
      </c>
      <c r="F31" s="147" t="s">
        <v>84</v>
      </c>
      <c r="G31" s="147" t="s">
        <v>85</v>
      </c>
      <c r="H31" s="147" t="s">
        <v>86</v>
      </c>
      <c r="I31" s="147" t="s">
        <v>87</v>
      </c>
    </row>
    <row r="32" spans="1:10" ht="12.75" customHeight="1" x14ac:dyDescent="0.2">
      <c r="B32" s="5"/>
      <c r="C32" s="5"/>
      <c r="D32" s="5"/>
      <c r="E32" s="5"/>
      <c r="F32" s="5"/>
      <c r="G32" s="5"/>
      <c r="H32" s="5"/>
      <c r="I32" s="5"/>
    </row>
    <row r="33" spans="2:9" ht="12.75" customHeight="1" x14ac:dyDescent="0.2">
      <c r="B33" s="91" t="s">
        <v>48</v>
      </c>
      <c r="C33" s="75"/>
      <c r="D33" s="75"/>
      <c r="E33" s="75"/>
      <c r="F33" s="75"/>
      <c r="G33" s="75"/>
      <c r="H33" s="75"/>
      <c r="I33" s="75"/>
    </row>
    <row r="34" spans="2:9" ht="12.75" customHeight="1" x14ac:dyDescent="0.2">
      <c r="E34" s="149"/>
      <c r="F34" s="149"/>
      <c r="G34" s="149"/>
      <c r="H34" s="149"/>
      <c r="I34" s="149"/>
    </row>
    <row r="35" spans="2:9" ht="12.75" customHeight="1" x14ac:dyDescent="0.2">
      <c r="B35" s="1" t="s">
        <v>90</v>
      </c>
      <c r="E35" s="149">
        <v>1</v>
      </c>
      <c r="F35" s="149">
        <v>1</v>
      </c>
      <c r="G35" s="149">
        <v>1</v>
      </c>
      <c r="H35" s="149">
        <v>1</v>
      </c>
      <c r="I35" s="149">
        <v>1</v>
      </c>
    </row>
    <row r="36" spans="2:9" ht="12.75" customHeight="1" x14ac:dyDescent="0.2">
      <c r="B36" s="62" t="s">
        <v>13</v>
      </c>
      <c r="E36" s="149">
        <v>0</v>
      </c>
      <c r="F36" s="149">
        <v>0</v>
      </c>
      <c r="G36" s="149">
        <v>0</v>
      </c>
      <c r="H36" s="149">
        <v>1</v>
      </c>
      <c r="I36" s="149">
        <v>1</v>
      </c>
    </row>
    <row r="37" spans="2:9" ht="12.75" customHeight="1" x14ac:dyDescent="0.2">
      <c r="B37" s="62" t="s">
        <v>14</v>
      </c>
      <c r="E37" s="149">
        <v>0</v>
      </c>
      <c r="F37" s="149">
        <v>0</v>
      </c>
      <c r="G37" s="149">
        <v>0</v>
      </c>
      <c r="H37" s="149">
        <v>1</v>
      </c>
      <c r="I37" s="149">
        <v>1</v>
      </c>
    </row>
    <row r="38" spans="2:9" ht="12.75" customHeight="1" x14ac:dyDescent="0.2">
      <c r="B38" s="61" t="s">
        <v>91</v>
      </c>
      <c r="C38" s="61"/>
      <c r="D38" s="61"/>
      <c r="E38" s="149">
        <v>0</v>
      </c>
      <c r="F38" s="149">
        <v>0</v>
      </c>
      <c r="G38" s="149">
        <v>1</v>
      </c>
      <c r="H38" s="149">
        <v>1</v>
      </c>
      <c r="I38" s="149">
        <v>1</v>
      </c>
    </row>
    <row r="39" spans="2:9" ht="12.75" customHeight="1" x14ac:dyDescent="0.2">
      <c r="B39" s="61" t="s">
        <v>95</v>
      </c>
      <c r="C39" s="61"/>
      <c r="D39" s="61"/>
      <c r="E39" s="149">
        <v>1</v>
      </c>
      <c r="F39" s="149">
        <v>1</v>
      </c>
      <c r="G39" s="149">
        <v>1</v>
      </c>
      <c r="H39" s="149">
        <v>1</v>
      </c>
      <c r="I39" s="149">
        <v>1</v>
      </c>
    </row>
    <row r="40" spans="2:9" ht="12.75" customHeight="1" x14ac:dyDescent="0.2">
      <c r="E40" s="149"/>
      <c r="F40" s="149"/>
      <c r="G40" s="149"/>
      <c r="H40" s="149"/>
      <c r="I40" s="149"/>
    </row>
    <row r="41" spans="2:9" ht="12.75" customHeight="1" x14ac:dyDescent="0.2">
      <c r="B41" s="59" t="s">
        <v>15</v>
      </c>
      <c r="E41" s="149">
        <v>1</v>
      </c>
      <c r="F41" s="149">
        <v>1</v>
      </c>
      <c r="G41" s="149">
        <v>1</v>
      </c>
      <c r="H41" s="149">
        <v>1</v>
      </c>
      <c r="I41" s="149">
        <v>1</v>
      </c>
    </row>
    <row r="42" spans="2:9" ht="12.75" customHeight="1" x14ac:dyDescent="0.2">
      <c r="B42" s="59" t="s">
        <v>96</v>
      </c>
      <c r="C42" s="1" t="s">
        <v>18</v>
      </c>
      <c r="E42" s="149">
        <v>1</v>
      </c>
      <c r="F42" s="149">
        <v>1</v>
      </c>
      <c r="G42" s="149">
        <v>1</v>
      </c>
      <c r="H42" s="149">
        <v>1</v>
      </c>
      <c r="I42" s="149">
        <v>1</v>
      </c>
    </row>
    <row r="43" spans="2:9" ht="12.75" customHeight="1" x14ac:dyDescent="0.2">
      <c r="B43" s="59" t="s">
        <v>94</v>
      </c>
      <c r="E43" s="149">
        <v>0.2</v>
      </c>
      <c r="F43" s="149">
        <v>0.2</v>
      </c>
      <c r="G43" s="149">
        <v>0.45</v>
      </c>
      <c r="H43" s="149">
        <v>0.6</v>
      </c>
      <c r="I43" s="149">
        <v>0.6</v>
      </c>
    </row>
    <row r="44" spans="2:9" ht="12.75" customHeight="1" x14ac:dyDescent="0.2">
      <c r="E44" s="149"/>
      <c r="F44" s="149"/>
      <c r="G44" s="149"/>
      <c r="H44" s="149"/>
      <c r="I44" s="149"/>
    </row>
    <row r="45" spans="2:9" ht="12.75" customHeight="1" x14ac:dyDescent="0.2">
      <c r="E45" s="149"/>
      <c r="F45" s="149"/>
      <c r="G45" s="149"/>
      <c r="H45" s="149"/>
      <c r="I45" s="149"/>
    </row>
    <row r="46" spans="2:9" ht="12.75" customHeight="1" x14ac:dyDescent="0.2">
      <c r="E46" s="149"/>
      <c r="F46" s="149"/>
      <c r="G46" s="149"/>
      <c r="H46" s="149"/>
      <c r="I46" s="149"/>
    </row>
    <row r="47" spans="2:9" ht="12.75" customHeight="1" x14ac:dyDescent="0.2">
      <c r="E47" s="149"/>
      <c r="F47" s="149"/>
      <c r="G47" s="149"/>
      <c r="H47" s="149"/>
      <c r="I47" s="149"/>
    </row>
    <row r="49" spans="1:10" ht="12.75" customHeight="1" x14ac:dyDescent="0.2"/>
    <row r="50" spans="1:10" ht="12.75" customHeight="1" x14ac:dyDescent="0.2">
      <c r="B50" s="91" t="s">
        <v>23</v>
      </c>
      <c r="C50" s="75"/>
      <c r="D50" s="75"/>
      <c r="E50" s="75"/>
      <c r="F50" s="75"/>
      <c r="G50" s="75"/>
      <c r="H50" s="75"/>
      <c r="I50" s="75"/>
    </row>
    <row r="51" spans="1:10" ht="12.75" customHeight="1" x14ac:dyDescent="0.2">
      <c r="B51" s="1" t="s">
        <v>37</v>
      </c>
      <c r="E51" s="63">
        <v>0</v>
      </c>
      <c r="F51" s="63">
        <v>0</v>
      </c>
      <c r="G51" s="63">
        <v>0</v>
      </c>
      <c r="H51" s="63">
        <v>0</v>
      </c>
      <c r="I51" s="63">
        <v>0</v>
      </c>
    </row>
    <row r="52" spans="1:10" ht="12.75" customHeight="1" x14ac:dyDescent="0.2">
      <c r="B52" s="1" t="s">
        <v>38</v>
      </c>
      <c r="E52" s="63">
        <v>0</v>
      </c>
      <c r="F52" s="63">
        <v>0</v>
      </c>
      <c r="G52" s="63">
        <v>0</v>
      </c>
      <c r="H52" s="63">
        <v>0</v>
      </c>
      <c r="I52" s="63">
        <v>0</v>
      </c>
    </row>
    <row r="53" spans="1:10" ht="12.75" customHeight="1" x14ac:dyDescent="0.2">
      <c r="B53" s="1" t="s">
        <v>81</v>
      </c>
      <c r="E53" s="63">
        <v>0.1</v>
      </c>
      <c r="F53" s="63">
        <v>0.2</v>
      </c>
      <c r="G53" s="63">
        <v>0.3</v>
      </c>
      <c r="H53" s="63">
        <v>0.4</v>
      </c>
      <c r="I53" s="63">
        <v>0.5</v>
      </c>
    </row>
    <row r="54" spans="1:10" ht="12.75" customHeight="1" x14ac:dyDescent="0.2"/>
    <row r="55" spans="1:10" ht="12.75" customHeight="1" x14ac:dyDescent="0.2"/>
    <row r="56" spans="1:10" ht="12.75" customHeight="1" x14ac:dyDescent="0.2">
      <c r="A56" s="95" t="s">
        <v>63</v>
      </c>
      <c r="B56" s="94"/>
      <c r="C56" s="92"/>
      <c r="D56" s="92"/>
      <c r="E56" s="93"/>
      <c r="F56" s="93"/>
      <c r="G56" s="93"/>
      <c r="H56" s="93"/>
      <c r="I56" s="93"/>
      <c r="J56" s="93"/>
    </row>
    <row r="57" spans="1:10" ht="12.75" customHeight="1" x14ac:dyDescent="0.2">
      <c r="B57" s="7"/>
    </row>
    <row r="58" spans="1:10" ht="12.75" customHeight="1" x14ac:dyDescent="0.2">
      <c r="B58" s="62"/>
      <c r="C58" s="62"/>
      <c r="D58" s="62"/>
      <c r="E58" s="62"/>
      <c r="F58" s="62"/>
      <c r="G58" s="62"/>
      <c r="H58" s="62"/>
    </row>
    <row r="59" spans="1:10" ht="25.5" x14ac:dyDescent="0.2">
      <c r="B59" s="145" t="s">
        <v>34</v>
      </c>
      <c r="C59" s="146"/>
      <c r="D59" s="146"/>
      <c r="E59" s="169" t="s">
        <v>18</v>
      </c>
      <c r="F59" s="169" t="s">
        <v>29</v>
      </c>
      <c r="G59" s="170" t="s">
        <v>26</v>
      </c>
      <c r="H59" s="170" t="s">
        <v>31</v>
      </c>
      <c r="I59" s="170" t="s">
        <v>93</v>
      </c>
    </row>
    <row r="60" spans="1:10" ht="12.75" customHeight="1" x14ac:dyDescent="0.2">
      <c r="B60" s="62" t="s">
        <v>13</v>
      </c>
      <c r="C60" s="62"/>
      <c r="D60" s="62"/>
      <c r="E60" s="144">
        <v>-0.01</v>
      </c>
      <c r="F60" s="144">
        <v>-0.1</v>
      </c>
      <c r="G60" s="144">
        <f>F60</f>
        <v>-0.1</v>
      </c>
      <c r="H60" s="144">
        <v>-0.01</v>
      </c>
      <c r="I60" s="144">
        <v>0</v>
      </c>
    </row>
    <row r="61" spans="1:10" ht="12.75" customHeight="1" x14ac:dyDescent="0.2">
      <c r="B61" s="62" t="s">
        <v>14</v>
      </c>
      <c r="C61" s="62"/>
      <c r="D61" s="62"/>
      <c r="E61" s="144">
        <v>-0.01</v>
      </c>
      <c r="F61" s="144">
        <v>-4.9999999999999996E-2</v>
      </c>
      <c r="G61" s="144">
        <f t="shared" ref="G61:G67" si="0">F61</f>
        <v>-4.9999999999999996E-2</v>
      </c>
      <c r="H61" s="144">
        <v>-0.01</v>
      </c>
      <c r="I61" s="144">
        <v>0</v>
      </c>
    </row>
    <row r="62" spans="1:10" ht="12.75" customHeight="1" x14ac:dyDescent="0.2">
      <c r="B62" s="62" t="s">
        <v>91</v>
      </c>
      <c r="C62" s="62"/>
      <c r="D62" s="62"/>
      <c r="E62" s="144">
        <v>-0.01</v>
      </c>
      <c r="F62" s="144">
        <v>-0.1</v>
      </c>
      <c r="G62" s="144">
        <f t="shared" si="0"/>
        <v>-0.1</v>
      </c>
      <c r="H62" s="144">
        <v>-0.01</v>
      </c>
      <c r="I62" s="144">
        <v>0</v>
      </c>
    </row>
    <row r="63" spans="1:10" ht="12.75" customHeight="1" x14ac:dyDescent="0.2">
      <c r="B63" s="62" t="s">
        <v>95</v>
      </c>
      <c r="C63" s="62"/>
      <c r="D63" s="62"/>
      <c r="E63" s="144">
        <v>-0.02</v>
      </c>
      <c r="F63" s="144">
        <v>-9.5000000000000001E-2</v>
      </c>
      <c r="G63" s="144">
        <f t="shared" si="0"/>
        <v>-9.5000000000000001E-2</v>
      </c>
      <c r="H63" s="144">
        <v>-0.01</v>
      </c>
      <c r="I63" s="144">
        <v>-1</v>
      </c>
    </row>
    <row r="64" spans="1:10" ht="12.75" customHeight="1" x14ac:dyDescent="0.2">
      <c r="B64" s="62" t="s">
        <v>15</v>
      </c>
      <c r="C64" s="62"/>
      <c r="D64" s="62"/>
      <c r="E64" s="144">
        <v>-0.03</v>
      </c>
      <c r="F64" s="144">
        <v>0</v>
      </c>
      <c r="G64" s="144">
        <f t="shared" si="0"/>
        <v>0</v>
      </c>
      <c r="H64" s="144">
        <v>-0.01</v>
      </c>
      <c r="I64" s="144">
        <v>0</v>
      </c>
    </row>
    <row r="65" spans="2:10" ht="12.75" customHeight="1" x14ac:dyDescent="0.2">
      <c r="B65" s="62" t="s">
        <v>96</v>
      </c>
      <c r="C65" s="62"/>
      <c r="D65" s="62"/>
      <c r="E65" s="144">
        <v>-0.01</v>
      </c>
      <c r="F65" s="144">
        <v>-0.1</v>
      </c>
      <c r="G65" s="144">
        <f t="shared" si="0"/>
        <v>-0.1</v>
      </c>
      <c r="H65" s="144">
        <v>-0.01</v>
      </c>
      <c r="I65" s="144">
        <v>0</v>
      </c>
    </row>
    <row r="66" spans="2:10" ht="12.75" customHeight="1" x14ac:dyDescent="0.2">
      <c r="B66" s="62" t="s">
        <v>43</v>
      </c>
      <c r="C66" s="62"/>
      <c r="D66" s="62"/>
      <c r="E66" s="144">
        <v>-0.05</v>
      </c>
      <c r="F66" s="144">
        <v>-0.1</v>
      </c>
      <c r="G66" s="144">
        <f t="shared" si="0"/>
        <v>-0.1</v>
      </c>
      <c r="H66" s="144">
        <v>-0.01</v>
      </c>
      <c r="I66" s="144">
        <v>0</v>
      </c>
    </row>
    <row r="67" spans="2:10" ht="12.75" customHeight="1" x14ac:dyDescent="0.2">
      <c r="B67" s="62" t="s">
        <v>90</v>
      </c>
      <c r="C67" s="62"/>
      <c r="D67" s="62"/>
      <c r="E67" s="144">
        <v>-0.01</v>
      </c>
      <c r="F67" s="144">
        <v>-0.1</v>
      </c>
      <c r="G67" s="144">
        <f t="shared" si="0"/>
        <v>-0.1</v>
      </c>
      <c r="H67" s="144">
        <v>-0.01</v>
      </c>
      <c r="I67" s="144">
        <v>0</v>
      </c>
    </row>
    <row r="68" spans="2:10" ht="12.75" customHeight="1" x14ac:dyDescent="0.2">
      <c r="B68" s="62"/>
      <c r="C68" s="62"/>
      <c r="D68" s="62" t="s">
        <v>92</v>
      </c>
      <c r="E68" s="162">
        <f t="shared" ref="E68:I68" si="1">SUM(E60:E67)</f>
        <v>-0.15000000000000002</v>
      </c>
      <c r="F68" s="168">
        <f t="shared" si="1"/>
        <v>-0.64499999999999991</v>
      </c>
      <c r="G68" s="162">
        <f t="shared" si="1"/>
        <v>-0.64499999999999991</v>
      </c>
      <c r="H68" s="162">
        <f t="shared" si="1"/>
        <v>-0.08</v>
      </c>
      <c r="I68" s="162">
        <f t="shared" si="1"/>
        <v>-1</v>
      </c>
    </row>
    <row r="69" spans="2:10" ht="12.75" customHeight="1" x14ac:dyDescent="0.25">
      <c r="B69" s="6" t="s">
        <v>35</v>
      </c>
      <c r="C69" s="77"/>
      <c r="D69" s="77"/>
      <c r="E69" s="78"/>
      <c r="F69"/>
      <c r="G69"/>
      <c r="H69"/>
      <c r="I69"/>
      <c r="J69"/>
    </row>
    <row r="70" spans="2:10" ht="12.75" customHeight="1" x14ac:dyDescent="0.25">
      <c r="B70" s="62" t="s">
        <v>66</v>
      </c>
      <c r="C70" s="62"/>
      <c r="D70" s="62"/>
      <c r="E70" s="144">
        <v>0.05</v>
      </c>
      <c r="F70"/>
      <c r="G70"/>
      <c r="H70"/>
      <c r="I70"/>
      <c r="J70"/>
    </row>
    <row r="78" spans="2:10" ht="12.75" customHeight="1" x14ac:dyDescent="0.2"/>
    <row r="79" spans="2:10" ht="12.75" customHeight="1" x14ac:dyDescent="0.2"/>
    <row r="80" spans="2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  <row r="1022" ht="12.75" customHeight="1" x14ac:dyDescent="0.2"/>
    <row r="1023" ht="12.75" customHeight="1" x14ac:dyDescent="0.2"/>
    <row r="1024" ht="12.75" customHeight="1" x14ac:dyDescent="0.2"/>
    <row r="1025" ht="12.75" customHeight="1" x14ac:dyDescent="0.2"/>
    <row r="1026" ht="12.75" customHeight="1" x14ac:dyDescent="0.2"/>
    <row r="1027" ht="12.75" customHeight="1" x14ac:dyDescent="0.2"/>
    <row r="1028" ht="12.75" customHeight="1" x14ac:dyDescent="0.2"/>
    <row r="1029" ht="12.75" customHeight="1" x14ac:dyDescent="0.2"/>
    <row r="1030" ht="12.75" customHeight="1" x14ac:dyDescent="0.2"/>
    <row r="1031" ht="12.75" customHeight="1" x14ac:dyDescent="0.2"/>
    <row r="1032" ht="12.75" customHeight="1" x14ac:dyDescent="0.2"/>
    <row r="1033" ht="12.75" customHeight="1" x14ac:dyDescent="0.2"/>
    <row r="1034" ht="12.75" customHeight="1" x14ac:dyDescent="0.2"/>
    <row r="1035" ht="12.75" customHeight="1" x14ac:dyDescent="0.2"/>
    <row r="1036" ht="12.75" customHeight="1" x14ac:dyDescent="0.2"/>
    <row r="1037" ht="12.75" customHeight="1" x14ac:dyDescent="0.2"/>
    <row r="1038" ht="12.75" customHeight="1" x14ac:dyDescent="0.2"/>
    <row r="1039" ht="12.75" customHeight="1" x14ac:dyDescent="0.2"/>
    <row r="1040" ht="12.75" customHeight="1" x14ac:dyDescent="0.2"/>
    <row r="1041" ht="12.75" customHeight="1" x14ac:dyDescent="0.2"/>
    <row r="1042" ht="12.75" customHeight="1" x14ac:dyDescent="0.2"/>
    <row r="1043" ht="12.75" customHeight="1" x14ac:dyDescent="0.2"/>
    <row r="1044" ht="12.75" customHeight="1" x14ac:dyDescent="0.2"/>
    <row r="1045" ht="12.75" customHeight="1" x14ac:dyDescent="0.2"/>
    <row r="1046" ht="12.75" customHeight="1" x14ac:dyDescent="0.2"/>
    <row r="1047" ht="12.75" customHeight="1" x14ac:dyDescent="0.2"/>
    <row r="1048" ht="12.75" customHeight="1" x14ac:dyDescent="0.2"/>
    <row r="1049" ht="12.75" customHeight="1" x14ac:dyDescent="0.2"/>
    <row r="1050" ht="12.75" customHeight="1" x14ac:dyDescent="0.2"/>
    <row r="1051" ht="12.75" customHeight="1" x14ac:dyDescent="0.2"/>
    <row r="1052" ht="12.75" customHeight="1" x14ac:dyDescent="0.2"/>
    <row r="1053" ht="12.75" customHeight="1" x14ac:dyDescent="0.2"/>
    <row r="1054" ht="12.75" customHeight="1" x14ac:dyDescent="0.2"/>
    <row r="1055" ht="12.75" customHeight="1" x14ac:dyDescent="0.2"/>
    <row r="1056" ht="12.75" customHeight="1" x14ac:dyDescent="0.2"/>
    <row r="1057" ht="12.75" customHeight="1" x14ac:dyDescent="0.2"/>
    <row r="1058" ht="12.75" customHeight="1" x14ac:dyDescent="0.2"/>
    <row r="1059" ht="12.75" customHeight="1" x14ac:dyDescent="0.2"/>
    <row r="1060" ht="12.75" customHeight="1" x14ac:dyDescent="0.2"/>
    <row r="1061" ht="12.75" customHeight="1" x14ac:dyDescent="0.2"/>
    <row r="1062" ht="12.75" customHeight="1" x14ac:dyDescent="0.2"/>
    <row r="1063" ht="12.75" customHeight="1" x14ac:dyDescent="0.2"/>
    <row r="1064" ht="12.75" customHeight="1" x14ac:dyDescent="0.2"/>
    <row r="1065" ht="12.75" customHeight="1" x14ac:dyDescent="0.2"/>
    <row r="1066" ht="12.75" customHeight="1" x14ac:dyDescent="0.2"/>
    <row r="1067" ht="12.75" customHeight="1" x14ac:dyDescent="0.2"/>
    <row r="1068" ht="12.75" customHeight="1" x14ac:dyDescent="0.2"/>
    <row r="1069" ht="12.75" customHeight="1" x14ac:dyDescent="0.2"/>
    <row r="1070" ht="12.75" customHeight="1" x14ac:dyDescent="0.2"/>
    <row r="1071" ht="12.75" customHeight="1" x14ac:dyDescent="0.2"/>
    <row r="1072" ht="12.75" customHeight="1" x14ac:dyDescent="0.2"/>
    <row r="1073" ht="12.75" customHeight="1" x14ac:dyDescent="0.2"/>
    <row r="1074" ht="12.75" customHeight="1" x14ac:dyDescent="0.2"/>
    <row r="1075" ht="12.75" customHeight="1" x14ac:dyDescent="0.2"/>
    <row r="1076" ht="12.75" customHeight="1" x14ac:dyDescent="0.2"/>
    <row r="1077" ht="12.75" customHeight="1" x14ac:dyDescent="0.2"/>
    <row r="1078" ht="12.75" customHeight="1" x14ac:dyDescent="0.2"/>
    <row r="1079" ht="12.75" customHeight="1" x14ac:dyDescent="0.2"/>
  </sheetData>
  <conditionalFormatting sqref="B25:D25 I25:J25">
    <cfRule type="containsText" dxfId="25" priority="22" operator="containsText" text="incorrect">
      <formula>NOT(ISERROR(SEARCH("incorrect",B25)))</formula>
    </cfRule>
  </conditionalFormatting>
  <conditionalFormatting sqref="A25:A26">
    <cfRule type="containsText" dxfId="24" priority="17" operator="containsText" text="incorrect">
      <formula>NOT(ISERROR(SEARCH("incorrect",A25)))</formula>
    </cfRule>
  </conditionalFormatting>
  <conditionalFormatting sqref="B16:B18">
    <cfRule type="containsText" dxfId="23" priority="5" operator="containsText" text="incorrect">
      <formula>NOT(ISERROR(SEARCH("incorrect",B16)))</formula>
    </cfRule>
  </conditionalFormatting>
  <conditionalFormatting sqref="E25:G25">
    <cfRule type="containsText" dxfId="22" priority="6" operator="containsText" text="incorrect">
      <formula>NOT(ISERROR(SEARCH("incorrect",E25)))</formula>
    </cfRule>
  </conditionalFormatting>
  <conditionalFormatting sqref="B19 B22">
    <cfRule type="containsText" dxfId="21" priority="4" operator="containsText" text="incorrect">
      <formula>NOT(ISERROR(SEARCH("incorrect",B19)))</formula>
    </cfRule>
  </conditionalFormatting>
  <conditionalFormatting sqref="B20">
    <cfRule type="containsText" dxfId="20" priority="3" operator="containsText" text="incorrect">
      <formula>NOT(ISERROR(SEARCH("incorrect",B20)))</formula>
    </cfRule>
  </conditionalFormatting>
  <conditionalFormatting sqref="B43">
    <cfRule type="containsText" dxfId="19" priority="1" operator="containsText" text="incorrect">
      <formula>NOT(ISERROR(SEARCH("incorrect",B43)))</formula>
    </cfRule>
  </conditionalFormatting>
  <conditionalFormatting sqref="B41:B42">
    <cfRule type="containsText" dxfId="18" priority="2" operator="containsText" text="incorrect">
      <formula>NOT(ISERROR(SEARCH("incorrect",B41)))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E245"/>
  <sheetViews>
    <sheetView showGridLines="0" zoomScale="70" zoomScaleNormal="70" workbookViewId="0">
      <pane xSplit="4" ySplit="7" topLeftCell="E8" activePane="bottomRight" state="frozen"/>
      <selection activeCell="L13" sqref="L13"/>
      <selection pane="topRight" activeCell="L13" sqref="L13"/>
      <selection pane="bottomLeft" activeCell="L13" sqref="L13"/>
      <selection pane="bottomRight" activeCell="AI8" sqref="AI8"/>
    </sheetView>
  </sheetViews>
  <sheetFormatPr defaultColWidth="9.140625" defaultRowHeight="12.75" x14ac:dyDescent="0.2"/>
  <cols>
    <col min="1" max="1" width="4.28515625" style="1" customWidth="1"/>
    <col min="2" max="2" width="26.42578125" style="1" customWidth="1"/>
    <col min="3" max="3" width="22.140625" style="1" customWidth="1"/>
    <col min="4" max="4" width="19.42578125" style="1" customWidth="1"/>
    <col min="5" max="5" width="17.140625" style="1" customWidth="1"/>
    <col min="6" max="7" width="20.7109375" style="1" customWidth="1"/>
    <col min="8" max="8" width="15.85546875" style="1" customWidth="1"/>
    <col min="9" max="9" width="10.42578125" style="1" customWidth="1"/>
    <col min="10" max="10" width="15.85546875" style="1" customWidth="1"/>
    <col min="11" max="11" width="19.5703125" style="1" customWidth="1"/>
    <col min="12" max="13" width="13.28515625" style="1" customWidth="1"/>
    <col min="14" max="14" width="8.85546875" style="13" customWidth="1"/>
    <col min="15" max="15" width="4.42578125" style="1" customWidth="1"/>
    <col min="16" max="20" width="13" style="1" customWidth="1"/>
    <col min="21" max="21" width="10" style="1" bestFit="1" customWidth="1"/>
    <col min="22" max="16384" width="9.140625" style="1"/>
  </cols>
  <sheetData>
    <row r="1" spans="1:20" ht="21" x14ac:dyDescent="0.35">
      <c r="A1" s="19" t="str">
        <f>Assumptions!A1</f>
        <v>Cloud &amp; Infrastructure</v>
      </c>
      <c r="B1" s="19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7"/>
      <c r="O1" s="16"/>
    </row>
    <row r="2" spans="1:20" ht="15.75" x14ac:dyDescent="0.25">
      <c r="A2" s="18" t="str">
        <f>Assumptions!A2</f>
        <v>UE</v>
      </c>
      <c r="B2" s="18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7"/>
      <c r="O2" s="16"/>
    </row>
    <row r="3" spans="1:20" s="40" customFormat="1" ht="15" x14ac:dyDescent="0.25">
      <c r="A3" s="38" t="s">
        <v>68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9"/>
      <c r="O3" s="38"/>
    </row>
    <row r="4" spans="1:20" s="2" customFormat="1" ht="12.75" customHeight="1" x14ac:dyDescent="0.25">
      <c r="B4" s="20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2"/>
      <c r="O4" s="21"/>
      <c r="P4" s="40"/>
    </row>
    <row r="5" spans="1:20" s="2" customFormat="1" ht="12.75" customHeight="1" x14ac:dyDescent="0.25">
      <c r="A5"/>
      <c r="B5" s="23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2"/>
      <c r="O5" s="21"/>
      <c r="P5" s="40"/>
    </row>
    <row r="6" spans="1:20" ht="12.75" customHeight="1" x14ac:dyDescent="0.25">
      <c r="A6"/>
      <c r="P6" s="26" t="s">
        <v>83</v>
      </c>
      <c r="Q6" s="26" t="s">
        <v>84</v>
      </c>
      <c r="R6" s="26" t="s">
        <v>85</v>
      </c>
      <c r="S6" s="26" t="s">
        <v>86</v>
      </c>
      <c r="T6" s="26" t="s">
        <v>87</v>
      </c>
    </row>
    <row r="7" spans="1:20" ht="12.75" customHeight="1" x14ac:dyDescent="0.25">
      <c r="A7"/>
      <c r="B7" s="6" t="s">
        <v>7</v>
      </c>
      <c r="C7" s="6" t="s">
        <v>16</v>
      </c>
      <c r="D7" s="6"/>
      <c r="E7" s="6"/>
      <c r="F7" s="6" t="s">
        <v>47</v>
      </c>
      <c r="G7" s="6"/>
      <c r="H7" s="6" t="s">
        <v>50</v>
      </c>
      <c r="I7" s="172" t="s">
        <v>82</v>
      </c>
      <c r="J7" s="34"/>
      <c r="K7" s="34" t="s">
        <v>52</v>
      </c>
      <c r="L7" s="172" t="s">
        <v>54</v>
      </c>
      <c r="M7" s="173" t="s">
        <v>53</v>
      </c>
      <c r="O7" s="5"/>
      <c r="P7" s="26"/>
      <c r="Q7" s="26"/>
      <c r="R7" s="26"/>
      <c r="S7" s="26"/>
      <c r="T7" s="26"/>
    </row>
    <row r="8" spans="1:20" ht="12.75" customHeight="1" x14ac:dyDescent="0.25">
      <c r="A8"/>
      <c r="B8" s="43" t="s">
        <v>46</v>
      </c>
      <c r="C8" s="41"/>
      <c r="D8" s="41" t="s">
        <v>18</v>
      </c>
      <c r="E8" s="43"/>
      <c r="F8" s="43" t="s">
        <v>0</v>
      </c>
      <c r="G8" s="43"/>
      <c r="H8" s="43" t="s">
        <v>8</v>
      </c>
      <c r="J8" s="13"/>
      <c r="O8" s="3"/>
      <c r="P8" s="131">
        <v>650830.26040687866</v>
      </c>
      <c r="Q8" s="131">
        <v>544549.66040687857</v>
      </c>
      <c r="R8" s="131">
        <v>402842.19374021195</v>
      </c>
      <c r="S8" s="131">
        <v>1064740.542900457</v>
      </c>
      <c r="T8" s="131">
        <v>473695.92707354535</v>
      </c>
    </row>
    <row r="9" spans="1:20" ht="12.75" customHeight="1" x14ac:dyDescent="0.25">
      <c r="A9"/>
      <c r="B9" s="43" t="s">
        <v>46</v>
      </c>
      <c r="C9" s="41"/>
      <c r="D9" s="41" t="s">
        <v>29</v>
      </c>
      <c r="E9" s="43"/>
      <c r="F9" s="43" t="s">
        <v>0</v>
      </c>
      <c r="G9" s="43"/>
      <c r="H9" s="43" t="s">
        <v>8</v>
      </c>
      <c r="J9" s="13"/>
      <c r="O9" s="3"/>
      <c r="P9" s="131">
        <v>301481.90172201395</v>
      </c>
      <c r="Q9" s="131">
        <v>301481.90172201395</v>
      </c>
      <c r="R9" s="131">
        <v>301481.90172201325</v>
      </c>
      <c r="S9" s="131">
        <v>6580348.2938798266</v>
      </c>
      <c r="T9" s="131">
        <v>301481.90172201395</v>
      </c>
    </row>
    <row r="10" spans="1:20" ht="12.75" customHeight="1" x14ac:dyDescent="0.25">
      <c r="A10"/>
      <c r="B10" s="43" t="s">
        <v>46</v>
      </c>
      <c r="C10" s="41"/>
      <c r="D10" s="41" t="s">
        <v>26</v>
      </c>
      <c r="E10" s="41"/>
      <c r="F10" s="43" t="s">
        <v>0</v>
      </c>
      <c r="G10" s="41"/>
      <c r="H10" s="43" t="s">
        <v>8</v>
      </c>
      <c r="J10" s="13"/>
      <c r="N10" s="34"/>
      <c r="O10" s="5"/>
      <c r="P10" s="131">
        <v>50103.649296984404</v>
      </c>
      <c r="Q10" s="131">
        <v>50585.261384844634</v>
      </c>
      <c r="R10" s="131">
        <v>51086.137956220453</v>
      </c>
      <c r="S10" s="131">
        <v>51607.049590450821</v>
      </c>
      <c r="T10" s="131">
        <v>52148.797690050807</v>
      </c>
    </row>
    <row r="11" spans="1:20" ht="12.75" customHeight="1" x14ac:dyDescent="0.25">
      <c r="A11"/>
      <c r="B11" s="43" t="s">
        <v>46</v>
      </c>
      <c r="C11" s="41"/>
      <c r="D11" s="41" t="s">
        <v>30</v>
      </c>
      <c r="E11" s="41"/>
      <c r="F11" s="43" t="s">
        <v>0</v>
      </c>
      <c r="G11" s="41"/>
      <c r="H11" s="43" t="s">
        <v>8</v>
      </c>
      <c r="J11" s="13"/>
      <c r="N11" s="34"/>
      <c r="O11" s="5"/>
      <c r="P11" s="131">
        <v>900000</v>
      </c>
      <c r="Q11" s="131">
        <v>900000</v>
      </c>
      <c r="R11" s="131">
        <v>900000</v>
      </c>
      <c r="S11" s="131">
        <v>900000</v>
      </c>
      <c r="T11" s="131">
        <v>900001</v>
      </c>
    </row>
    <row r="12" spans="1:20" ht="12.75" customHeight="1" x14ac:dyDescent="0.25">
      <c r="A12"/>
      <c r="B12" s="43" t="s">
        <v>46</v>
      </c>
      <c r="C12" s="41"/>
      <c r="D12" s="41" t="s">
        <v>31</v>
      </c>
      <c r="E12" s="41"/>
      <c r="F12" s="43" t="s">
        <v>0</v>
      </c>
      <c r="G12" s="41"/>
      <c r="H12" s="43" t="s">
        <v>8</v>
      </c>
      <c r="J12" s="13"/>
      <c r="N12" s="34"/>
      <c r="O12" s="5"/>
      <c r="P12" s="131">
        <v>621625</v>
      </c>
      <c r="Q12" s="131">
        <v>1075825</v>
      </c>
      <c r="R12" s="131">
        <v>301025</v>
      </c>
      <c r="S12" s="131">
        <v>234625</v>
      </c>
      <c r="T12" s="131">
        <v>526500</v>
      </c>
    </row>
    <row r="13" spans="1:20" ht="12.75" customHeight="1" x14ac:dyDescent="0.25">
      <c r="A13"/>
      <c r="B13" s="43" t="s">
        <v>46</v>
      </c>
      <c r="C13" s="41"/>
      <c r="D13" s="41" t="s">
        <v>93</v>
      </c>
      <c r="E13" s="41"/>
      <c r="F13" s="43" t="s">
        <v>0</v>
      </c>
      <c r="G13" s="41"/>
      <c r="H13" s="43" t="s">
        <v>8</v>
      </c>
      <c r="J13" s="13"/>
      <c r="N13" s="34"/>
      <c r="O13" s="5"/>
      <c r="P13" s="131">
        <v>0</v>
      </c>
      <c r="Q13" s="131">
        <v>0</v>
      </c>
      <c r="R13" s="131">
        <v>0</v>
      </c>
      <c r="S13" s="131">
        <v>1000000</v>
      </c>
      <c r="T13" s="131">
        <v>0</v>
      </c>
    </row>
    <row r="14" spans="1:20" ht="12.75" customHeight="1" x14ac:dyDescent="0.25">
      <c r="A14"/>
      <c r="B14" s="43"/>
      <c r="C14" s="41"/>
      <c r="D14" s="41"/>
      <c r="E14" s="41"/>
      <c r="F14" s="43"/>
      <c r="G14" s="41"/>
      <c r="H14" s="43"/>
      <c r="J14" s="13"/>
      <c r="K14" s="73"/>
      <c r="N14" s="34"/>
      <c r="O14" s="5"/>
      <c r="P14" s="131">
        <v>0</v>
      </c>
      <c r="Q14" s="131">
        <v>0</v>
      </c>
      <c r="R14" s="131">
        <v>0</v>
      </c>
      <c r="S14" s="131">
        <v>0</v>
      </c>
      <c r="T14" s="131">
        <v>0</v>
      </c>
    </row>
    <row r="15" spans="1:20" ht="12.75" customHeight="1" x14ac:dyDescent="0.25">
      <c r="A15"/>
      <c r="B15" s="43"/>
      <c r="C15" s="41"/>
      <c r="D15" s="41"/>
      <c r="E15" s="41"/>
      <c r="F15" s="43"/>
      <c r="G15" s="41"/>
      <c r="H15" s="43"/>
      <c r="J15" s="13"/>
      <c r="K15" s="73"/>
      <c r="N15" s="34"/>
      <c r="O15" s="5"/>
      <c r="P15" s="131">
        <v>0</v>
      </c>
      <c r="Q15" s="131">
        <v>0</v>
      </c>
      <c r="R15" s="131">
        <v>0</v>
      </c>
      <c r="S15" s="131">
        <v>0</v>
      </c>
      <c r="T15" s="131">
        <v>0</v>
      </c>
    </row>
    <row r="16" spans="1:20" ht="12.75" customHeight="1" x14ac:dyDescent="0.25">
      <c r="A16"/>
      <c r="B16" s="43"/>
      <c r="C16" s="41"/>
      <c r="D16" s="41"/>
      <c r="E16" s="41"/>
      <c r="F16" s="43"/>
      <c r="G16" s="41"/>
      <c r="H16" s="43"/>
      <c r="J16" s="13"/>
      <c r="K16" s="73"/>
      <c r="N16" s="34"/>
      <c r="O16" s="5"/>
      <c r="P16" s="131">
        <v>0</v>
      </c>
      <c r="Q16" s="131">
        <v>0</v>
      </c>
      <c r="R16" s="131">
        <v>0</v>
      </c>
      <c r="S16" s="131">
        <v>0</v>
      </c>
      <c r="T16" s="131">
        <v>0</v>
      </c>
    </row>
    <row r="17" spans="1:31" ht="12.75" customHeight="1" x14ac:dyDescent="0.25">
      <c r="A17"/>
      <c r="B17" s="43"/>
      <c r="C17" s="41"/>
      <c r="D17" s="43"/>
      <c r="E17" s="41"/>
      <c r="F17" s="43"/>
      <c r="G17" s="41"/>
      <c r="H17" s="43"/>
      <c r="J17" s="13"/>
      <c r="K17" s="73"/>
      <c r="L17" s="34"/>
      <c r="M17" s="34"/>
      <c r="N17" s="34"/>
      <c r="O17" s="5"/>
      <c r="P17" s="131">
        <v>0</v>
      </c>
      <c r="Q17" s="131">
        <v>0</v>
      </c>
      <c r="R17" s="131">
        <v>0</v>
      </c>
      <c r="S17" s="131">
        <v>0</v>
      </c>
      <c r="T17" s="131">
        <v>0</v>
      </c>
    </row>
    <row r="18" spans="1:31" ht="12.75" customHeight="1" x14ac:dyDescent="0.25">
      <c r="A18"/>
      <c r="B18" s="43"/>
      <c r="C18" s="41"/>
      <c r="D18" s="43"/>
      <c r="E18" s="41"/>
      <c r="F18" s="43"/>
      <c r="G18" s="41"/>
      <c r="H18" s="43"/>
      <c r="J18" s="13"/>
      <c r="K18" s="73"/>
      <c r="L18" s="34"/>
      <c r="M18" s="34"/>
      <c r="N18" s="34"/>
      <c r="O18" s="5"/>
      <c r="P18" s="131">
        <v>0</v>
      </c>
      <c r="Q18" s="131">
        <v>0</v>
      </c>
      <c r="R18" s="131">
        <v>0</v>
      </c>
      <c r="S18" s="131">
        <v>0</v>
      </c>
      <c r="T18" s="131">
        <v>0</v>
      </c>
    </row>
    <row r="19" spans="1:31" ht="12.75" customHeight="1" x14ac:dyDescent="0.25">
      <c r="A19"/>
      <c r="B19"/>
      <c r="C19"/>
      <c r="D19"/>
      <c r="E19"/>
      <c r="F19"/>
      <c r="G19"/>
      <c r="H19"/>
      <c r="J19"/>
      <c r="K19"/>
      <c r="L19"/>
      <c r="M19"/>
      <c r="N19"/>
      <c r="O19"/>
      <c r="P19"/>
      <c r="Q19"/>
      <c r="R19"/>
      <c r="S19"/>
      <c r="T19"/>
      <c r="U19"/>
      <c r="V19"/>
      <c r="W19"/>
    </row>
    <row r="20" spans="1:31" ht="12.75" customHeight="1" x14ac:dyDescent="0.25">
      <c r="A20"/>
      <c r="B20"/>
      <c r="C20"/>
      <c r="D20"/>
      <c r="E20"/>
      <c r="F20"/>
      <c r="G20"/>
      <c r="H20"/>
      <c r="J20"/>
      <c r="K20"/>
      <c r="L20"/>
      <c r="N20"/>
      <c r="O20"/>
      <c r="P20"/>
      <c r="Q20"/>
      <c r="R20"/>
      <c r="S20"/>
      <c r="T20"/>
      <c r="U20"/>
      <c r="V20"/>
      <c r="W20"/>
      <c r="Z20" s="2"/>
      <c r="AA20" s="2"/>
      <c r="AB20" s="2"/>
      <c r="AC20" s="2"/>
      <c r="AD20" s="2"/>
      <c r="AE20" s="2"/>
    </row>
    <row r="21" spans="1:31" ht="12.75" customHeight="1" x14ac:dyDescent="0.25">
      <c r="A21"/>
      <c r="B21" s="43" t="s">
        <v>46</v>
      </c>
      <c r="C21" s="41"/>
      <c r="D21" s="43"/>
      <c r="E21" s="41"/>
      <c r="F21" s="43" t="s">
        <v>1</v>
      </c>
      <c r="G21" s="41"/>
      <c r="H21" s="43" t="s">
        <v>8</v>
      </c>
      <c r="J21" s="13"/>
      <c r="K21" s="73"/>
      <c r="L21" s="34"/>
      <c r="M21" s="132">
        <v>0.2</v>
      </c>
      <c r="N21" s="34"/>
      <c r="O21" s="5"/>
      <c r="P21" s="5"/>
      <c r="Q21" s="5"/>
      <c r="R21" s="5"/>
      <c r="S21" s="5"/>
      <c r="T21" s="5"/>
      <c r="U21" s="5"/>
      <c r="Z21" s="2"/>
      <c r="AA21" s="2"/>
      <c r="AB21" s="2"/>
      <c r="AC21" s="2"/>
      <c r="AD21" s="2"/>
      <c r="AE21" s="2"/>
    </row>
    <row r="22" spans="1:31" ht="12.75" customHeight="1" x14ac:dyDescent="0.25">
      <c r="A22"/>
      <c r="B22" s="43" t="s">
        <v>46</v>
      </c>
      <c r="C22" s="41"/>
      <c r="D22" s="43"/>
      <c r="E22" s="41"/>
      <c r="F22" s="43" t="s">
        <v>3</v>
      </c>
      <c r="G22" s="41"/>
      <c r="H22" s="43" t="s">
        <v>8</v>
      </c>
      <c r="J22" s="13"/>
      <c r="K22" s="73"/>
      <c r="L22" s="34"/>
      <c r="M22" s="132">
        <v>0.35</v>
      </c>
      <c r="N22" s="34"/>
      <c r="O22" s="5"/>
      <c r="P22" s="5"/>
      <c r="Q22" s="5"/>
      <c r="R22" s="5"/>
      <c r="S22" s="5"/>
      <c r="T22" s="5"/>
      <c r="U22" s="5"/>
      <c r="Z22" s="2"/>
      <c r="AA22" s="2"/>
      <c r="AB22" s="2"/>
      <c r="AC22" s="2"/>
      <c r="AD22" s="2"/>
      <c r="AE22" s="2"/>
    </row>
    <row r="23" spans="1:31" ht="12.75" customHeight="1" x14ac:dyDescent="0.25">
      <c r="A23"/>
      <c r="B23" s="8"/>
      <c r="C23" s="8"/>
      <c r="D23" s="8"/>
      <c r="E23" s="8"/>
      <c r="F23" s="8"/>
      <c r="G23" s="8"/>
      <c r="H23" s="8"/>
      <c r="I23" s="8"/>
      <c r="J23" s="13"/>
      <c r="K23" s="74"/>
      <c r="L23" s="8"/>
      <c r="M23" s="8"/>
      <c r="N23" s="8"/>
      <c r="O23" s="8"/>
      <c r="P23" s="3"/>
      <c r="Q23" s="3"/>
      <c r="R23" s="3"/>
      <c r="S23" s="3"/>
      <c r="T23" s="3"/>
      <c r="U23" s="3"/>
      <c r="Z23" s="2"/>
      <c r="AA23" s="2"/>
      <c r="AB23" s="2"/>
      <c r="AC23" s="2"/>
      <c r="AD23" s="2"/>
      <c r="AE23" s="2"/>
    </row>
    <row r="24" spans="1:31" ht="12.75" customHeight="1" x14ac:dyDescent="0.25">
      <c r="A24"/>
      <c r="B24" s="8"/>
      <c r="C24" s="8"/>
      <c r="D24" s="8"/>
      <c r="E24" s="8"/>
      <c r="F24" s="8"/>
      <c r="G24" s="8"/>
      <c r="H24" s="8"/>
      <c r="I24" s="8"/>
      <c r="J24" s="13"/>
      <c r="K24" s="74"/>
      <c r="L24" s="8"/>
      <c r="M24" s="8"/>
      <c r="N24" s="8"/>
      <c r="O24" s="8"/>
      <c r="Z24" s="2"/>
      <c r="AA24" s="2"/>
      <c r="AB24" s="2"/>
      <c r="AC24" s="2"/>
      <c r="AD24" s="2"/>
      <c r="AE24" s="2"/>
    </row>
    <row r="25" spans="1:31" ht="12.75" customHeight="1" x14ac:dyDescent="0.25">
      <c r="A25"/>
      <c r="B25" s="43" t="s">
        <v>46</v>
      </c>
      <c r="C25" s="41" t="s">
        <v>91</v>
      </c>
      <c r="D25" s="41" t="s">
        <v>18</v>
      </c>
      <c r="E25" s="41"/>
      <c r="F25" s="43" t="s">
        <v>0</v>
      </c>
      <c r="G25" s="41"/>
      <c r="H25" s="43" t="s">
        <v>34</v>
      </c>
      <c r="I25" s="8"/>
      <c r="J25" s="13"/>
      <c r="K25" s="55">
        <f>IF(ISBLANK($C25), 0, INDEX(Assumptions!$E$60:$I$67, MATCH($C25, Assumptions!$B$60:$B$67, 0), MATCH($D25, Assumptions!$E$59:$I$59,0)))</f>
        <v>-0.01</v>
      </c>
      <c r="M25" s="76"/>
      <c r="N25" s="34"/>
      <c r="O25" s="5"/>
      <c r="Z25" s="2"/>
      <c r="AA25" s="175"/>
      <c r="AB25" s="2"/>
      <c r="AC25" s="175"/>
      <c r="AD25" s="175"/>
      <c r="AE25" s="2"/>
    </row>
    <row r="26" spans="1:31" ht="12.75" customHeight="1" x14ac:dyDescent="0.25">
      <c r="A26"/>
      <c r="B26" s="43" t="s">
        <v>46</v>
      </c>
      <c r="C26" s="41" t="s">
        <v>91</v>
      </c>
      <c r="D26" s="41" t="s">
        <v>29</v>
      </c>
      <c r="E26" s="41"/>
      <c r="F26" s="43" t="s">
        <v>0</v>
      </c>
      <c r="G26" s="41"/>
      <c r="H26" s="43" t="s">
        <v>34</v>
      </c>
      <c r="I26" s="8"/>
      <c r="J26" s="13"/>
      <c r="K26" s="55">
        <f>IF(ISBLANK($C26), 0, INDEX(Assumptions!$E$60:$I$67, MATCH($C26, Assumptions!$B$60:$B$67, 0), MATCH($D26, Assumptions!$E$59:$I$59,0)))</f>
        <v>-0.1</v>
      </c>
      <c r="M26" s="76"/>
      <c r="N26" s="34"/>
      <c r="O26" s="5"/>
      <c r="Z26" s="2"/>
      <c r="AA26" s="175"/>
      <c r="AB26" s="2"/>
      <c r="AC26" s="175"/>
      <c r="AD26" s="175"/>
      <c r="AE26" s="2"/>
    </row>
    <row r="27" spans="1:31" ht="12.75" customHeight="1" x14ac:dyDescent="0.25">
      <c r="A27"/>
      <c r="B27" s="43" t="s">
        <v>46</v>
      </c>
      <c r="C27" s="41" t="s">
        <v>91</v>
      </c>
      <c r="D27" s="41" t="s">
        <v>26</v>
      </c>
      <c r="E27" s="41"/>
      <c r="F27" s="43" t="s">
        <v>0</v>
      </c>
      <c r="G27" s="41"/>
      <c r="H27" s="43" t="s">
        <v>34</v>
      </c>
      <c r="I27" s="8"/>
      <c r="J27" s="13"/>
      <c r="K27" s="55">
        <f>IF(ISBLANK($C27), 0, INDEX(Assumptions!$E$60:$I$67, MATCH($C27, Assumptions!$B$60:$B$67, 0), MATCH($D27, Assumptions!$E$59:$I$59,0)))</f>
        <v>-0.1</v>
      </c>
      <c r="M27" s="76"/>
      <c r="N27" s="34"/>
      <c r="O27" s="5"/>
      <c r="Z27" s="2"/>
      <c r="AA27" s="175"/>
      <c r="AB27" s="2"/>
      <c r="AC27" s="175"/>
      <c r="AD27" s="175"/>
      <c r="AE27" s="2"/>
    </row>
    <row r="28" spans="1:31" ht="12.75" customHeight="1" x14ac:dyDescent="0.25">
      <c r="A28"/>
      <c r="B28" s="43" t="s">
        <v>46</v>
      </c>
      <c r="C28" s="41" t="s">
        <v>91</v>
      </c>
      <c r="D28" s="41" t="s">
        <v>31</v>
      </c>
      <c r="E28" s="41"/>
      <c r="F28" s="43" t="s">
        <v>0</v>
      </c>
      <c r="G28" s="41"/>
      <c r="H28" s="43" t="s">
        <v>34</v>
      </c>
      <c r="I28" s="8"/>
      <c r="J28" s="13"/>
      <c r="K28" s="55">
        <f>IF(ISBLANK($C28), 0, INDEX(Assumptions!$E$60:$I$67, MATCH($C28, Assumptions!$B$60:$B$67, 0), MATCH($D28, Assumptions!$E$59:$I$59,0)))</f>
        <v>-0.01</v>
      </c>
      <c r="M28" s="76"/>
      <c r="N28" s="34"/>
      <c r="O28" s="5"/>
      <c r="Z28" s="2"/>
      <c r="AA28" s="175"/>
      <c r="AB28" s="2"/>
      <c r="AC28" s="175"/>
      <c r="AD28" s="175"/>
      <c r="AE28" s="2"/>
    </row>
    <row r="29" spans="1:31" ht="12.75" customHeight="1" x14ac:dyDescent="0.25">
      <c r="A29"/>
      <c r="B29" s="43" t="s">
        <v>46</v>
      </c>
      <c r="C29" s="41" t="s">
        <v>91</v>
      </c>
      <c r="D29" s="41" t="s">
        <v>93</v>
      </c>
      <c r="E29" s="41"/>
      <c r="F29" s="43" t="s">
        <v>0</v>
      </c>
      <c r="G29" s="41"/>
      <c r="H29" s="43" t="s">
        <v>34</v>
      </c>
      <c r="I29" s="8"/>
      <c r="J29" s="13"/>
      <c r="K29" s="55">
        <f>IF(ISBLANK($C29), 0, INDEX(Assumptions!$E$60:$I$67, MATCH($C29, Assumptions!$B$60:$B$67, 0), MATCH($D29, Assumptions!$E$59:$I$59,0)))</f>
        <v>0</v>
      </c>
      <c r="M29" s="76"/>
      <c r="N29" s="34"/>
      <c r="O29" s="5"/>
      <c r="Z29" s="2"/>
      <c r="AA29" s="175"/>
      <c r="AB29" s="2"/>
      <c r="AC29" s="175"/>
      <c r="AD29" s="175"/>
      <c r="AE29" s="2"/>
    </row>
    <row r="30" spans="1:31" ht="12.75" customHeight="1" x14ac:dyDescent="0.25">
      <c r="A30"/>
      <c r="B30" s="43" t="s">
        <v>46</v>
      </c>
      <c r="C30" s="41" t="s">
        <v>95</v>
      </c>
      <c r="D30" s="41" t="s">
        <v>18</v>
      </c>
      <c r="E30" s="41"/>
      <c r="F30" s="43" t="s">
        <v>0</v>
      </c>
      <c r="G30" s="41"/>
      <c r="H30" s="43" t="s">
        <v>34</v>
      </c>
      <c r="I30" s="8"/>
      <c r="J30" s="13"/>
      <c r="K30" s="55">
        <f>IF(ISBLANK($C30), 0, INDEX(Assumptions!$E$60:$I$67, MATCH($C30, Assumptions!$B$60:$B$67, 0), MATCH($D30, Assumptions!$E$59:$I$59,0)))</f>
        <v>-0.02</v>
      </c>
      <c r="M30" s="76"/>
      <c r="N30" s="34"/>
      <c r="O30" s="5"/>
      <c r="Z30" s="2"/>
      <c r="AA30" s="175"/>
      <c r="AB30" s="2"/>
      <c r="AC30" s="175"/>
      <c r="AD30" s="175"/>
      <c r="AE30" s="2"/>
    </row>
    <row r="31" spans="1:31" ht="12.75" customHeight="1" x14ac:dyDescent="0.25">
      <c r="A31"/>
      <c r="B31" s="43" t="s">
        <v>46</v>
      </c>
      <c r="C31" s="41" t="s">
        <v>95</v>
      </c>
      <c r="D31" s="41" t="s">
        <v>29</v>
      </c>
      <c r="E31" s="41"/>
      <c r="F31" s="43" t="s">
        <v>0</v>
      </c>
      <c r="G31" s="41"/>
      <c r="H31" s="43" t="s">
        <v>34</v>
      </c>
      <c r="I31" s="8"/>
      <c r="J31" s="13"/>
      <c r="K31" s="55">
        <f>IF(ISBLANK($C31), 0, INDEX(Assumptions!$E$60:$I$67, MATCH($C31, Assumptions!$B$60:$B$67, 0), MATCH($D31, Assumptions!$E$59:$I$59,0)))</f>
        <v>-9.5000000000000001E-2</v>
      </c>
      <c r="M31" s="76"/>
      <c r="N31" s="34"/>
      <c r="O31" s="5"/>
      <c r="Z31" s="2"/>
      <c r="AA31" s="175"/>
      <c r="AB31" s="2"/>
      <c r="AC31" s="2"/>
      <c r="AD31" s="175"/>
      <c r="AE31" s="2"/>
    </row>
    <row r="32" spans="1:31" ht="12.75" customHeight="1" x14ac:dyDescent="0.25">
      <c r="A32"/>
      <c r="B32" s="43" t="s">
        <v>46</v>
      </c>
      <c r="C32" s="41" t="s">
        <v>95</v>
      </c>
      <c r="D32" s="41" t="s">
        <v>26</v>
      </c>
      <c r="E32" s="41"/>
      <c r="F32" s="43" t="s">
        <v>0</v>
      </c>
      <c r="G32" s="41"/>
      <c r="H32" s="43" t="s">
        <v>34</v>
      </c>
      <c r="I32" s="8"/>
      <c r="J32" s="13"/>
      <c r="K32" s="55">
        <f>IF(ISBLANK($C32), 0, INDEX(Assumptions!$E$60:$I$67, MATCH($C32, Assumptions!$B$60:$B$67, 0), MATCH($D32, Assumptions!$E$59:$I$59,0)))</f>
        <v>-9.5000000000000001E-2</v>
      </c>
      <c r="M32" s="76"/>
      <c r="N32" s="34"/>
      <c r="O32" s="5"/>
      <c r="Z32" s="2"/>
      <c r="AA32" s="175"/>
      <c r="AB32" s="2"/>
      <c r="AC32" s="2"/>
      <c r="AD32" s="175"/>
      <c r="AE32" s="2"/>
    </row>
    <row r="33" spans="1:31" ht="12.75" customHeight="1" x14ac:dyDescent="0.25">
      <c r="A33"/>
      <c r="B33" s="43" t="s">
        <v>46</v>
      </c>
      <c r="C33" s="41" t="s">
        <v>95</v>
      </c>
      <c r="D33" s="41" t="s">
        <v>31</v>
      </c>
      <c r="E33" s="41"/>
      <c r="F33" s="43" t="s">
        <v>0</v>
      </c>
      <c r="G33" s="41"/>
      <c r="H33" s="43" t="s">
        <v>34</v>
      </c>
      <c r="I33" s="8"/>
      <c r="J33" s="13"/>
      <c r="K33" s="55">
        <f>IF(ISBLANK($C33), 0, INDEX(Assumptions!$E$60:$I$67, MATCH($C33, Assumptions!$B$60:$B$67, 0), MATCH($D33, Assumptions!$E$59:$I$59,0)))</f>
        <v>-0.01</v>
      </c>
      <c r="M33" s="76"/>
      <c r="N33" s="34"/>
      <c r="O33" s="5"/>
      <c r="Z33" s="2"/>
      <c r="AA33" s="2"/>
      <c r="AB33" s="2"/>
      <c r="AC33" s="2"/>
      <c r="AD33" s="175"/>
      <c r="AE33" s="2"/>
    </row>
    <row r="34" spans="1:31" ht="12.75" customHeight="1" x14ac:dyDescent="0.25">
      <c r="A34"/>
      <c r="B34" s="43" t="s">
        <v>46</v>
      </c>
      <c r="C34" s="41" t="s">
        <v>95</v>
      </c>
      <c r="D34" s="41" t="s">
        <v>93</v>
      </c>
      <c r="E34" s="41"/>
      <c r="F34" s="43" t="s">
        <v>0</v>
      </c>
      <c r="G34" s="41"/>
      <c r="H34" s="43" t="s">
        <v>34</v>
      </c>
      <c r="I34" s="8"/>
      <c r="J34" s="13"/>
      <c r="K34" s="55">
        <f>IF(ISBLANK($C34), 0, INDEX(Assumptions!$E$60:$I$67, MATCH($C34, Assumptions!$B$60:$B$67, 0), MATCH($D34, Assumptions!$E$59:$I$59,0)))</f>
        <v>-1</v>
      </c>
      <c r="M34" s="76"/>
      <c r="N34" s="34"/>
      <c r="O34" s="5"/>
      <c r="Z34" s="2"/>
      <c r="AA34" s="2"/>
      <c r="AB34" s="2"/>
      <c r="AC34" s="2"/>
      <c r="AD34" s="175"/>
      <c r="AE34" s="2"/>
    </row>
    <row r="35" spans="1:31" ht="12.75" customHeight="1" x14ac:dyDescent="0.25">
      <c r="A35"/>
      <c r="B35" s="43" t="s">
        <v>46</v>
      </c>
      <c r="C35" s="41" t="s">
        <v>13</v>
      </c>
      <c r="D35" s="41" t="s">
        <v>18</v>
      </c>
      <c r="E35" s="41"/>
      <c r="F35" s="43" t="s">
        <v>0</v>
      </c>
      <c r="G35" s="41"/>
      <c r="H35" s="43" t="s">
        <v>34</v>
      </c>
      <c r="I35" s="8"/>
      <c r="J35" s="13"/>
      <c r="K35" s="55">
        <f>IF(ISBLANK($C35), 0, INDEX(Assumptions!$E$60:$I$67, MATCH($C35, Assumptions!$B$60:$B$67, 0), MATCH($D35, Assumptions!$E$59:$I$59,0)))</f>
        <v>-0.01</v>
      </c>
      <c r="M35" s="76"/>
      <c r="N35" s="34"/>
      <c r="O35" s="5"/>
      <c r="Z35" s="2"/>
      <c r="AA35" s="2"/>
      <c r="AB35" s="2"/>
      <c r="AC35" s="2"/>
      <c r="AD35" s="175"/>
      <c r="AE35" s="2"/>
    </row>
    <row r="36" spans="1:31" ht="12.75" customHeight="1" x14ac:dyDescent="0.25">
      <c r="A36"/>
      <c r="B36" s="43" t="s">
        <v>46</v>
      </c>
      <c r="C36" s="41" t="s">
        <v>13</v>
      </c>
      <c r="D36" s="41" t="s">
        <v>29</v>
      </c>
      <c r="E36" s="41"/>
      <c r="F36" s="43" t="s">
        <v>0</v>
      </c>
      <c r="G36" s="41"/>
      <c r="H36" s="43" t="s">
        <v>34</v>
      </c>
      <c r="I36" s="8"/>
      <c r="J36" s="13"/>
      <c r="K36" s="55">
        <f>IF(ISBLANK($C36), 0, INDEX(Assumptions!$E$60:$I$67, MATCH($C36, Assumptions!$B$60:$B$67, 0), MATCH($D36, Assumptions!$E$59:$I$59,0)))</f>
        <v>-0.1</v>
      </c>
      <c r="M36" s="76"/>
      <c r="N36" s="34"/>
      <c r="O36" s="5"/>
      <c r="Z36" s="2"/>
      <c r="AA36" s="2"/>
      <c r="AB36" s="2"/>
      <c r="AC36" s="2"/>
      <c r="AD36" s="175"/>
      <c r="AE36" s="2"/>
    </row>
    <row r="37" spans="1:31" ht="12.75" customHeight="1" x14ac:dyDescent="0.25">
      <c r="A37"/>
      <c r="B37" s="43" t="s">
        <v>46</v>
      </c>
      <c r="C37" s="41" t="s">
        <v>13</v>
      </c>
      <c r="D37" s="41" t="s">
        <v>26</v>
      </c>
      <c r="E37" s="41"/>
      <c r="F37" s="43" t="s">
        <v>0</v>
      </c>
      <c r="G37" s="41"/>
      <c r="H37" s="43" t="s">
        <v>34</v>
      </c>
      <c r="I37" s="8"/>
      <c r="J37" s="13"/>
      <c r="K37" s="55">
        <f>IF(ISBLANK($C37), 0, INDEX(Assumptions!$E$60:$I$67, MATCH($C37, Assumptions!$B$60:$B$67, 0), MATCH($D37, Assumptions!$E$59:$I$59,0)))</f>
        <v>-0.1</v>
      </c>
      <c r="M37" s="76"/>
      <c r="N37" s="34"/>
      <c r="O37" s="5"/>
      <c r="Z37" s="2"/>
      <c r="AA37" s="2"/>
      <c r="AB37" s="2"/>
      <c r="AC37" s="2"/>
      <c r="AD37" s="175"/>
      <c r="AE37" s="2"/>
    </row>
    <row r="38" spans="1:31" ht="12.75" customHeight="1" x14ac:dyDescent="0.25">
      <c r="A38"/>
      <c r="B38" s="43" t="s">
        <v>46</v>
      </c>
      <c r="C38" s="41" t="s">
        <v>13</v>
      </c>
      <c r="D38" s="41" t="s">
        <v>31</v>
      </c>
      <c r="E38" s="41"/>
      <c r="F38" s="43" t="s">
        <v>0</v>
      </c>
      <c r="G38" s="41"/>
      <c r="H38" s="43" t="s">
        <v>34</v>
      </c>
      <c r="I38" s="8"/>
      <c r="J38" s="13"/>
      <c r="K38" s="55">
        <f>IF(ISBLANK($C38), 0, INDEX(Assumptions!$E$60:$I$67, MATCH($C38, Assumptions!$B$60:$B$67, 0), MATCH($D38, Assumptions!$E$59:$I$59,0)))</f>
        <v>-0.01</v>
      </c>
      <c r="M38" s="76"/>
      <c r="N38" s="34"/>
      <c r="O38" s="5"/>
      <c r="Z38" s="2"/>
      <c r="AA38" s="2"/>
      <c r="AB38" s="2"/>
      <c r="AC38" s="2"/>
      <c r="AD38" s="175"/>
      <c r="AE38" s="2"/>
    </row>
    <row r="39" spans="1:31" ht="12.75" customHeight="1" x14ac:dyDescent="0.25">
      <c r="A39"/>
      <c r="B39" s="43" t="s">
        <v>46</v>
      </c>
      <c r="C39" s="41" t="s">
        <v>13</v>
      </c>
      <c r="D39" s="41" t="s">
        <v>93</v>
      </c>
      <c r="E39" s="41"/>
      <c r="F39" s="43" t="s">
        <v>0</v>
      </c>
      <c r="G39" s="41"/>
      <c r="H39" s="43" t="s">
        <v>34</v>
      </c>
      <c r="I39" s="8"/>
      <c r="J39" s="13"/>
      <c r="K39" s="55">
        <f>IF(ISBLANK($C39), 0, INDEX(Assumptions!$E$60:$I$67, MATCH($C39, Assumptions!$B$60:$B$67, 0), MATCH($D39, Assumptions!$E$59:$I$59,0)))</f>
        <v>0</v>
      </c>
      <c r="M39" s="76"/>
      <c r="N39" s="34"/>
      <c r="O39" s="5"/>
      <c r="Z39" s="2"/>
      <c r="AA39" s="2"/>
      <c r="AB39" s="2"/>
      <c r="AC39" s="2"/>
      <c r="AD39" s="175"/>
      <c r="AE39" s="2"/>
    </row>
    <row r="40" spans="1:31" ht="12.75" customHeight="1" x14ac:dyDescent="0.25">
      <c r="A40"/>
      <c r="B40" s="43" t="s">
        <v>46</v>
      </c>
      <c r="C40" s="41" t="s">
        <v>14</v>
      </c>
      <c r="D40" s="41" t="s">
        <v>18</v>
      </c>
      <c r="E40" s="41"/>
      <c r="F40" s="43" t="s">
        <v>0</v>
      </c>
      <c r="G40" s="41"/>
      <c r="H40" s="43" t="s">
        <v>34</v>
      </c>
      <c r="I40" s="8"/>
      <c r="J40" s="13"/>
      <c r="K40" s="55">
        <f>IF(ISBLANK($C40), 0, INDEX(Assumptions!$E$60:$I$67, MATCH($C40, Assumptions!$B$60:$B$67, 0), MATCH($D40, Assumptions!$E$59:$I$59,0)))</f>
        <v>-0.01</v>
      </c>
      <c r="M40" s="76"/>
      <c r="N40" s="34"/>
      <c r="O40" s="5"/>
      <c r="Z40" s="2"/>
      <c r="AA40" s="2"/>
      <c r="AB40" s="2"/>
      <c r="AC40" s="2"/>
      <c r="AD40" s="175"/>
      <c r="AE40" s="2"/>
    </row>
    <row r="41" spans="1:31" ht="12.75" customHeight="1" x14ac:dyDescent="0.25">
      <c r="A41"/>
      <c r="B41" s="43" t="s">
        <v>46</v>
      </c>
      <c r="C41" s="41" t="s">
        <v>14</v>
      </c>
      <c r="D41" s="41" t="s">
        <v>29</v>
      </c>
      <c r="E41" s="41"/>
      <c r="F41" s="43" t="s">
        <v>0</v>
      </c>
      <c r="G41" s="41"/>
      <c r="H41" s="43" t="s">
        <v>34</v>
      </c>
      <c r="I41" s="8"/>
      <c r="J41" s="13"/>
      <c r="K41" s="55">
        <f>IF(ISBLANK($C41), 0, INDEX(Assumptions!$E$60:$I$67, MATCH($C41, Assumptions!$B$60:$B$67, 0), MATCH($D41, Assumptions!$E$59:$I$59,0)))</f>
        <v>-4.9999999999999996E-2</v>
      </c>
      <c r="M41" s="76"/>
      <c r="N41" s="34"/>
      <c r="O41" s="5"/>
      <c r="Z41" s="2"/>
      <c r="AA41" s="2"/>
      <c r="AB41" s="2"/>
      <c r="AC41" s="2"/>
      <c r="AD41" s="175"/>
      <c r="AE41" s="2"/>
    </row>
    <row r="42" spans="1:31" ht="12.75" customHeight="1" x14ac:dyDescent="0.25">
      <c r="A42"/>
      <c r="B42" s="43" t="s">
        <v>46</v>
      </c>
      <c r="C42" s="41" t="s">
        <v>14</v>
      </c>
      <c r="D42" s="41" t="s">
        <v>26</v>
      </c>
      <c r="E42" s="41"/>
      <c r="F42" s="43" t="s">
        <v>0</v>
      </c>
      <c r="G42" s="41"/>
      <c r="H42" s="43" t="s">
        <v>34</v>
      </c>
      <c r="I42" s="8"/>
      <c r="J42" s="13"/>
      <c r="K42" s="55">
        <f>IF(ISBLANK($C42), 0, INDEX(Assumptions!$E$60:$I$67, MATCH($C42, Assumptions!$B$60:$B$67, 0), MATCH($D42, Assumptions!$E$59:$I$59,0)))</f>
        <v>-4.9999999999999996E-2</v>
      </c>
      <c r="M42" s="76"/>
      <c r="N42" s="34"/>
      <c r="O42" s="5"/>
      <c r="Z42" s="2"/>
      <c r="AA42" s="2"/>
      <c r="AB42" s="2"/>
      <c r="AC42" s="2"/>
      <c r="AD42" s="175"/>
      <c r="AE42" s="2"/>
    </row>
    <row r="43" spans="1:31" ht="12.75" customHeight="1" x14ac:dyDescent="0.25">
      <c r="A43"/>
      <c r="B43" s="43" t="s">
        <v>46</v>
      </c>
      <c r="C43" s="41" t="s">
        <v>14</v>
      </c>
      <c r="D43" s="41" t="s">
        <v>31</v>
      </c>
      <c r="E43" s="41"/>
      <c r="F43" s="43" t="s">
        <v>0</v>
      </c>
      <c r="G43" s="41"/>
      <c r="H43" s="43" t="s">
        <v>34</v>
      </c>
      <c r="I43" s="8"/>
      <c r="J43" s="13"/>
      <c r="K43" s="55">
        <f>IF(ISBLANK($C43), 0, INDEX(Assumptions!$E$60:$I$67, MATCH($C43, Assumptions!$B$60:$B$67, 0), MATCH($D43, Assumptions!$E$59:$I$59,0)))</f>
        <v>-0.01</v>
      </c>
      <c r="M43" s="76"/>
      <c r="N43" s="34"/>
      <c r="O43" s="5"/>
      <c r="Z43" s="2"/>
      <c r="AA43" s="2"/>
      <c r="AB43" s="2"/>
      <c r="AC43" s="2"/>
      <c r="AD43" s="175"/>
      <c r="AE43" s="2"/>
    </row>
    <row r="44" spans="1:31" ht="12.75" customHeight="1" x14ac:dyDescent="0.25">
      <c r="A44"/>
      <c r="B44" s="43" t="s">
        <v>46</v>
      </c>
      <c r="C44" s="41" t="s">
        <v>14</v>
      </c>
      <c r="D44" s="41" t="s">
        <v>93</v>
      </c>
      <c r="E44" s="41"/>
      <c r="F44" s="43" t="s">
        <v>0</v>
      </c>
      <c r="G44" s="41"/>
      <c r="H44" s="43" t="s">
        <v>34</v>
      </c>
      <c r="I44" s="8"/>
      <c r="J44" s="13"/>
      <c r="K44" s="55">
        <f>IF(ISBLANK($C44), 0, INDEX(Assumptions!$E$60:$I$67, MATCH($C44, Assumptions!$B$60:$B$67, 0), MATCH($D44, Assumptions!$E$59:$I$59,0)))</f>
        <v>0</v>
      </c>
      <c r="M44" s="76"/>
      <c r="N44" s="34"/>
      <c r="O44" s="5"/>
      <c r="Z44" s="2"/>
      <c r="AA44" s="2"/>
      <c r="AB44" s="2"/>
      <c r="AC44" s="2"/>
      <c r="AD44" s="175"/>
      <c r="AE44" s="2"/>
    </row>
    <row r="45" spans="1:31" ht="12.75" customHeight="1" x14ac:dyDescent="0.25">
      <c r="A45"/>
      <c r="B45" s="43" t="s">
        <v>46</v>
      </c>
      <c r="C45" s="41" t="s">
        <v>43</v>
      </c>
      <c r="D45" s="41" t="s">
        <v>18</v>
      </c>
      <c r="E45" s="41"/>
      <c r="F45" s="43" t="s">
        <v>0</v>
      </c>
      <c r="G45" s="41"/>
      <c r="H45" s="43" t="s">
        <v>34</v>
      </c>
      <c r="I45" s="8"/>
      <c r="J45" s="13"/>
      <c r="K45" s="55">
        <f>IF(ISBLANK($C45), 0, INDEX(Assumptions!$E$60:$I$67, MATCH($C45, Assumptions!$B$60:$B$67, 0), MATCH($D45, Assumptions!$E$59:$I$59,0)))</f>
        <v>-0.05</v>
      </c>
      <c r="M45" s="76"/>
      <c r="N45" s="34"/>
      <c r="O45" s="5"/>
      <c r="Z45" s="2"/>
      <c r="AA45" s="2"/>
      <c r="AB45" s="2"/>
      <c r="AC45" s="2"/>
      <c r="AD45" s="175"/>
      <c r="AE45" s="2"/>
    </row>
    <row r="46" spans="1:31" ht="12.75" customHeight="1" x14ac:dyDescent="0.25">
      <c r="A46"/>
      <c r="B46" s="43" t="s">
        <v>46</v>
      </c>
      <c r="C46" s="41" t="s">
        <v>43</v>
      </c>
      <c r="D46" s="41" t="s">
        <v>29</v>
      </c>
      <c r="E46" s="41"/>
      <c r="F46" s="43" t="s">
        <v>0</v>
      </c>
      <c r="G46" s="41"/>
      <c r="H46" s="43" t="s">
        <v>34</v>
      </c>
      <c r="I46" s="8"/>
      <c r="J46" s="13"/>
      <c r="K46" s="55">
        <f>IF(ISBLANK($C46), 0, INDEX(Assumptions!$E$60:$I$67, MATCH($C46, Assumptions!$B$60:$B$67, 0), MATCH($D46, Assumptions!$E$59:$I$59,0)))</f>
        <v>-0.1</v>
      </c>
      <c r="M46" s="76"/>
      <c r="N46" s="34"/>
      <c r="O46" s="5"/>
      <c r="Z46" s="2"/>
      <c r="AA46" s="2"/>
      <c r="AB46" s="2"/>
      <c r="AC46" s="2"/>
      <c r="AD46" s="175"/>
      <c r="AE46" s="2"/>
    </row>
    <row r="47" spans="1:31" ht="12.75" customHeight="1" x14ac:dyDescent="0.25">
      <c r="A47"/>
      <c r="B47" s="43" t="s">
        <v>46</v>
      </c>
      <c r="C47" s="41" t="s">
        <v>43</v>
      </c>
      <c r="D47" s="41" t="s">
        <v>26</v>
      </c>
      <c r="E47" s="41"/>
      <c r="F47" s="43" t="s">
        <v>0</v>
      </c>
      <c r="G47" s="41"/>
      <c r="H47" s="43" t="s">
        <v>34</v>
      </c>
      <c r="I47" s="8"/>
      <c r="J47" s="13"/>
      <c r="K47" s="55">
        <f>IF(ISBLANK($C47), 0, INDEX(Assumptions!$E$60:$I$67, MATCH($C47, Assumptions!$B$60:$B$67, 0), MATCH($D47, Assumptions!$E$59:$I$59,0)))</f>
        <v>-0.1</v>
      </c>
      <c r="M47" s="76"/>
      <c r="N47" s="34"/>
      <c r="O47" s="5"/>
      <c r="Z47" s="2"/>
      <c r="AA47" s="2"/>
      <c r="AB47" s="2"/>
      <c r="AC47" s="2"/>
      <c r="AD47" s="175"/>
      <c r="AE47" s="2"/>
    </row>
    <row r="48" spans="1:31" ht="12.75" customHeight="1" x14ac:dyDescent="0.25">
      <c r="A48"/>
      <c r="B48" s="43" t="s">
        <v>46</v>
      </c>
      <c r="C48" s="41" t="s">
        <v>43</v>
      </c>
      <c r="D48" s="41" t="s">
        <v>31</v>
      </c>
      <c r="E48" s="41"/>
      <c r="F48" s="43" t="s">
        <v>0</v>
      </c>
      <c r="G48" s="41"/>
      <c r="H48" s="43" t="s">
        <v>34</v>
      </c>
      <c r="I48" s="8"/>
      <c r="J48" s="13"/>
      <c r="K48" s="55">
        <f>IF(ISBLANK($C48), 0, INDEX(Assumptions!$E$60:$I$67, MATCH($C48, Assumptions!$B$60:$B$67, 0), MATCH($D48, Assumptions!$E$59:$I$59,0)))</f>
        <v>-0.01</v>
      </c>
      <c r="M48" s="76"/>
      <c r="N48" s="34"/>
      <c r="O48" s="5"/>
      <c r="Z48" s="2"/>
      <c r="AA48" s="2"/>
      <c r="AB48" s="2"/>
      <c r="AC48" s="2"/>
      <c r="AD48" s="175"/>
      <c r="AE48" s="2"/>
    </row>
    <row r="49" spans="1:31" ht="12.75" customHeight="1" x14ac:dyDescent="0.25">
      <c r="A49"/>
      <c r="B49" s="43" t="s">
        <v>46</v>
      </c>
      <c r="C49" s="41" t="s">
        <v>43</v>
      </c>
      <c r="D49" s="41" t="s">
        <v>93</v>
      </c>
      <c r="E49" s="41"/>
      <c r="F49" s="43" t="s">
        <v>0</v>
      </c>
      <c r="G49" s="41"/>
      <c r="H49" s="43" t="s">
        <v>34</v>
      </c>
      <c r="I49" s="8"/>
      <c r="J49" s="13"/>
      <c r="K49" s="55">
        <f>IF(ISBLANK($C49), 0, INDEX(Assumptions!$E$60:$I$67, MATCH($C49, Assumptions!$B$60:$B$67, 0), MATCH($D49, Assumptions!$E$59:$I$59,0)))</f>
        <v>0</v>
      </c>
      <c r="M49" s="76"/>
      <c r="N49" s="34"/>
      <c r="O49" s="5"/>
      <c r="Z49" s="2"/>
      <c r="AA49" s="2"/>
      <c r="AB49" s="2"/>
      <c r="AC49" s="2"/>
      <c r="AD49" s="175"/>
      <c r="AE49" s="2"/>
    </row>
    <row r="50" spans="1:31" ht="12.75" customHeight="1" x14ac:dyDescent="0.25">
      <c r="A50"/>
      <c r="B50" s="43" t="s">
        <v>46</v>
      </c>
      <c r="C50" s="41" t="s">
        <v>15</v>
      </c>
      <c r="D50" s="41" t="s">
        <v>18</v>
      </c>
      <c r="E50" s="41"/>
      <c r="F50" s="43" t="s">
        <v>0</v>
      </c>
      <c r="G50" s="41"/>
      <c r="H50" s="43" t="s">
        <v>34</v>
      </c>
      <c r="I50" s="8"/>
      <c r="J50" s="13"/>
      <c r="K50" s="55">
        <f>IF(ISBLANK($C50), 0, INDEX(Assumptions!$E$60:$I$67, MATCH($C50, Assumptions!$B$60:$B$67, 0), MATCH($D50, Assumptions!$E$59:$I$59,0)))</f>
        <v>-0.03</v>
      </c>
      <c r="M50" s="76"/>
      <c r="N50" s="34"/>
      <c r="O50" s="5"/>
      <c r="Z50" s="2"/>
      <c r="AA50" s="2"/>
      <c r="AB50" s="2"/>
      <c r="AC50" s="2"/>
      <c r="AD50" s="175"/>
      <c r="AE50" s="2"/>
    </row>
    <row r="51" spans="1:31" ht="12.75" customHeight="1" x14ac:dyDescent="0.25">
      <c r="A51"/>
      <c r="B51" s="43" t="s">
        <v>46</v>
      </c>
      <c r="C51" s="41" t="s">
        <v>15</v>
      </c>
      <c r="D51" s="41" t="s">
        <v>29</v>
      </c>
      <c r="E51" s="43"/>
      <c r="F51" s="43" t="s">
        <v>0</v>
      </c>
      <c r="G51" s="41"/>
      <c r="H51" s="43" t="s">
        <v>34</v>
      </c>
      <c r="I51" s="8"/>
      <c r="J51" s="13"/>
      <c r="K51" s="55">
        <f>IF(ISBLANK($C51), 0, INDEX(Assumptions!$E$60:$I$67, MATCH($C51, Assumptions!$B$60:$B$67, 0), MATCH($D51, Assumptions!$E$59:$I$59,0)))</f>
        <v>0</v>
      </c>
      <c r="M51" s="76"/>
      <c r="N51" s="34"/>
      <c r="O51" s="5"/>
      <c r="Z51" s="2"/>
      <c r="AA51" s="2"/>
      <c r="AB51" s="2"/>
      <c r="AC51" s="2"/>
      <c r="AD51" s="175"/>
      <c r="AE51" s="2"/>
    </row>
    <row r="52" spans="1:31" ht="12.75" customHeight="1" x14ac:dyDescent="0.25">
      <c r="A52"/>
      <c r="B52" s="43" t="s">
        <v>46</v>
      </c>
      <c r="C52" s="41" t="s">
        <v>15</v>
      </c>
      <c r="D52" s="41" t="s">
        <v>26</v>
      </c>
      <c r="E52" s="43"/>
      <c r="F52" s="43" t="s">
        <v>0</v>
      </c>
      <c r="G52" s="41"/>
      <c r="H52" s="43" t="s">
        <v>34</v>
      </c>
      <c r="I52" s="8"/>
      <c r="J52" s="13"/>
      <c r="K52" s="55">
        <f>IF(ISBLANK($C52), 0, INDEX(Assumptions!$E$60:$I$67, MATCH($C52, Assumptions!$B$60:$B$67, 0), MATCH($D52, Assumptions!$E$59:$I$59,0)))</f>
        <v>0</v>
      </c>
      <c r="M52" s="76"/>
      <c r="N52" s="34"/>
      <c r="O52" s="5"/>
      <c r="Z52" s="2"/>
      <c r="AA52" s="2"/>
      <c r="AB52" s="2"/>
      <c r="AC52" s="2"/>
      <c r="AD52" s="175"/>
      <c r="AE52" s="2"/>
    </row>
    <row r="53" spans="1:31" ht="12.75" customHeight="1" x14ac:dyDescent="0.25">
      <c r="A53"/>
      <c r="B53" s="43" t="s">
        <v>46</v>
      </c>
      <c r="C53" s="41" t="s">
        <v>15</v>
      </c>
      <c r="D53" s="41" t="s">
        <v>31</v>
      </c>
      <c r="E53" s="43"/>
      <c r="F53" s="43" t="s">
        <v>0</v>
      </c>
      <c r="G53" s="41"/>
      <c r="H53" s="43" t="s">
        <v>34</v>
      </c>
      <c r="I53" s="8"/>
      <c r="J53" s="13"/>
      <c r="K53" s="55">
        <f>IF(ISBLANK($C53), 0, INDEX(Assumptions!$E$60:$I$67, MATCH($C53, Assumptions!$B$60:$B$67, 0), MATCH($D53, Assumptions!$E$59:$I$59,0)))</f>
        <v>-0.01</v>
      </c>
      <c r="M53" s="76"/>
      <c r="N53" s="34"/>
      <c r="O53" s="5"/>
      <c r="Z53" s="2"/>
      <c r="AA53" s="2"/>
      <c r="AB53" s="2"/>
      <c r="AC53" s="2"/>
      <c r="AD53" s="175"/>
      <c r="AE53" s="2"/>
    </row>
    <row r="54" spans="1:31" ht="12.75" customHeight="1" x14ac:dyDescent="0.25">
      <c r="A54"/>
      <c r="B54" s="43" t="s">
        <v>46</v>
      </c>
      <c r="C54" s="41" t="s">
        <v>15</v>
      </c>
      <c r="D54" s="41" t="s">
        <v>93</v>
      </c>
      <c r="E54" s="43"/>
      <c r="F54" s="43" t="s">
        <v>0</v>
      </c>
      <c r="G54" s="41"/>
      <c r="H54" s="43" t="s">
        <v>34</v>
      </c>
      <c r="I54" s="8"/>
      <c r="J54" s="13"/>
      <c r="K54" s="55">
        <f>IF(ISBLANK($C54), 0, INDEX(Assumptions!$E$60:$I$67, MATCH($C54, Assumptions!$B$60:$B$67, 0), MATCH($D54, Assumptions!$E$59:$I$59,0)))</f>
        <v>0</v>
      </c>
      <c r="M54" s="76"/>
      <c r="N54" s="34"/>
      <c r="O54" s="5"/>
      <c r="Z54" s="2"/>
      <c r="AA54" s="2"/>
      <c r="AB54" s="2"/>
      <c r="AC54" s="2"/>
      <c r="AD54" s="175"/>
      <c r="AE54" s="2"/>
    </row>
    <row r="55" spans="1:31" ht="12.75" customHeight="1" x14ac:dyDescent="0.25">
      <c r="A55"/>
      <c r="B55" s="43" t="s">
        <v>46</v>
      </c>
      <c r="C55" s="41" t="s">
        <v>96</v>
      </c>
      <c r="D55" s="41" t="s">
        <v>18</v>
      </c>
      <c r="E55" s="43"/>
      <c r="F55" s="43" t="s">
        <v>0</v>
      </c>
      <c r="G55" s="41"/>
      <c r="H55" s="43" t="s">
        <v>34</v>
      </c>
      <c r="I55" s="8"/>
      <c r="J55" s="13"/>
      <c r="K55" s="55">
        <f>IF(ISBLANK($C55), 0, INDEX(Assumptions!$E$60:$I$67, MATCH($C55, Assumptions!$B$60:$B$67, 0), MATCH($D55, Assumptions!$E$59:$I$59,0)))</f>
        <v>-0.01</v>
      </c>
      <c r="M55" s="76"/>
      <c r="N55" s="34"/>
      <c r="O55" s="5"/>
      <c r="Z55" s="2"/>
      <c r="AA55" s="2"/>
      <c r="AB55" s="2"/>
      <c r="AC55" s="2"/>
      <c r="AD55" s="175"/>
      <c r="AE55" s="2"/>
    </row>
    <row r="56" spans="1:31" ht="12.75" customHeight="1" x14ac:dyDescent="0.25">
      <c r="A56"/>
      <c r="B56" s="43" t="s">
        <v>46</v>
      </c>
      <c r="C56" s="41" t="s">
        <v>96</v>
      </c>
      <c r="D56" s="41" t="s">
        <v>29</v>
      </c>
      <c r="E56" s="43"/>
      <c r="F56" s="43" t="s">
        <v>0</v>
      </c>
      <c r="G56" s="41"/>
      <c r="H56" s="43" t="s">
        <v>34</v>
      </c>
      <c r="I56" s="8"/>
      <c r="J56" s="13"/>
      <c r="K56" s="55">
        <f>IF(ISBLANK($C56), 0, INDEX(Assumptions!$E$60:$I$67, MATCH($C56, Assumptions!$B$60:$B$67, 0), MATCH($D56, Assumptions!$E$59:$I$59,0)))</f>
        <v>-0.1</v>
      </c>
      <c r="M56" s="76"/>
      <c r="N56" s="34"/>
      <c r="O56" s="5"/>
      <c r="Z56" s="2"/>
      <c r="AA56" s="2"/>
      <c r="AB56" s="2"/>
      <c r="AC56" s="2"/>
      <c r="AD56" s="175"/>
      <c r="AE56" s="2"/>
    </row>
    <row r="57" spans="1:31" ht="12.75" customHeight="1" x14ac:dyDescent="0.25">
      <c r="A57"/>
      <c r="B57" s="43" t="s">
        <v>46</v>
      </c>
      <c r="C57" s="41" t="s">
        <v>96</v>
      </c>
      <c r="D57" s="41" t="s">
        <v>26</v>
      </c>
      <c r="E57" s="43"/>
      <c r="F57" s="43" t="s">
        <v>0</v>
      </c>
      <c r="G57" s="41"/>
      <c r="H57" s="43" t="s">
        <v>34</v>
      </c>
      <c r="I57" s="8"/>
      <c r="J57" s="13"/>
      <c r="K57" s="55">
        <f>IF(ISBLANK($C57), 0, INDEX(Assumptions!$E$60:$I$67, MATCH($C57, Assumptions!$B$60:$B$67, 0), MATCH($D57, Assumptions!$E$59:$I$59,0)))</f>
        <v>-0.1</v>
      </c>
      <c r="M57" s="76"/>
      <c r="N57" s="34"/>
      <c r="O57" s="5"/>
      <c r="Z57" s="2"/>
      <c r="AA57" s="2"/>
      <c r="AB57" s="2"/>
      <c r="AC57" s="2"/>
      <c r="AD57" s="175"/>
      <c r="AE57" s="2"/>
    </row>
    <row r="58" spans="1:31" ht="12.75" customHeight="1" x14ac:dyDescent="0.25">
      <c r="A58"/>
      <c r="B58" s="43" t="s">
        <v>46</v>
      </c>
      <c r="C58" s="41" t="s">
        <v>96</v>
      </c>
      <c r="D58" s="41" t="s">
        <v>31</v>
      </c>
      <c r="E58" s="43"/>
      <c r="F58" s="43" t="s">
        <v>0</v>
      </c>
      <c r="G58" s="41"/>
      <c r="H58" s="43" t="s">
        <v>34</v>
      </c>
      <c r="I58" s="8"/>
      <c r="J58" s="13"/>
      <c r="K58" s="55">
        <f>IF(ISBLANK($C58), 0, INDEX(Assumptions!$E$60:$I$67, MATCH($C58, Assumptions!$B$60:$B$67, 0), MATCH($D58, Assumptions!$E$59:$I$59,0)))</f>
        <v>-0.01</v>
      </c>
      <c r="M58" s="76"/>
      <c r="N58" s="34"/>
      <c r="O58" s="5"/>
      <c r="Z58" s="2"/>
      <c r="AA58" s="2"/>
      <c r="AB58" s="2"/>
      <c r="AC58" s="2"/>
      <c r="AD58" s="175"/>
      <c r="AE58" s="2"/>
    </row>
    <row r="59" spans="1:31" ht="12.75" customHeight="1" x14ac:dyDescent="0.25">
      <c r="A59"/>
      <c r="B59" s="43" t="s">
        <v>46</v>
      </c>
      <c r="C59" s="41" t="s">
        <v>96</v>
      </c>
      <c r="D59" s="41" t="s">
        <v>93</v>
      </c>
      <c r="E59" s="43"/>
      <c r="F59" s="43" t="s">
        <v>0</v>
      </c>
      <c r="G59" s="41"/>
      <c r="H59" s="43" t="s">
        <v>34</v>
      </c>
      <c r="I59" s="8"/>
      <c r="J59" s="13"/>
      <c r="K59" s="55">
        <f>IF(ISBLANK($C59), 0, INDEX(Assumptions!$E$60:$I$67, MATCH($C59, Assumptions!$B$60:$B$67, 0), MATCH($D59, Assumptions!$E$59:$I$59,0)))</f>
        <v>0</v>
      </c>
      <c r="M59" s="76"/>
      <c r="N59" s="34"/>
      <c r="O59" s="5"/>
      <c r="Z59" s="2"/>
      <c r="AA59" s="2"/>
      <c r="AB59" s="2"/>
      <c r="AC59" s="2"/>
      <c r="AD59" s="175"/>
      <c r="AE59" s="2"/>
    </row>
    <row r="60" spans="1:31" ht="12.75" customHeight="1" x14ac:dyDescent="0.25">
      <c r="A60"/>
      <c r="B60" s="43" t="s">
        <v>46</v>
      </c>
      <c r="C60" s="41" t="s">
        <v>90</v>
      </c>
      <c r="D60" s="41" t="s">
        <v>18</v>
      </c>
      <c r="E60" s="43"/>
      <c r="F60" s="43" t="s">
        <v>0</v>
      </c>
      <c r="G60" s="41"/>
      <c r="H60" s="43" t="s">
        <v>34</v>
      </c>
      <c r="I60" s="8"/>
      <c r="J60" s="13"/>
      <c r="K60" s="55">
        <f>IF(ISBLANK($C60), 0, INDEX(Assumptions!$E$60:$I$67, MATCH($C60, Assumptions!$B$60:$B$67, 0), MATCH($D60, Assumptions!$E$59:$I$59,0)))</f>
        <v>-0.01</v>
      </c>
      <c r="M60" s="76"/>
      <c r="N60" s="34"/>
      <c r="O60" s="5"/>
      <c r="Z60" s="2"/>
      <c r="AA60" s="2"/>
      <c r="AB60" s="2"/>
      <c r="AC60" s="2"/>
      <c r="AD60" s="175"/>
      <c r="AE60" s="2"/>
    </row>
    <row r="61" spans="1:31" ht="12.75" customHeight="1" x14ac:dyDescent="0.25">
      <c r="A61"/>
      <c r="B61" s="43" t="s">
        <v>46</v>
      </c>
      <c r="C61" s="41" t="s">
        <v>90</v>
      </c>
      <c r="D61" s="41" t="s">
        <v>29</v>
      </c>
      <c r="E61" s="43"/>
      <c r="F61" s="43" t="s">
        <v>0</v>
      </c>
      <c r="G61" s="41"/>
      <c r="H61" s="43" t="s">
        <v>34</v>
      </c>
      <c r="I61" s="8"/>
      <c r="J61" s="13"/>
      <c r="K61" s="55">
        <f>IF(ISBLANK($C61), 0, INDEX(Assumptions!$E$60:$I$67, MATCH($C61, Assumptions!$B$60:$B$67, 0), MATCH($D61, Assumptions!$E$59:$I$59,0)))</f>
        <v>-0.1</v>
      </c>
      <c r="M61" s="76"/>
      <c r="N61" s="34"/>
      <c r="O61" s="5"/>
      <c r="Z61" s="2"/>
      <c r="AA61" s="2"/>
      <c r="AB61" s="2"/>
      <c r="AC61" s="2"/>
      <c r="AD61" s="175"/>
      <c r="AE61" s="2"/>
    </row>
    <row r="62" spans="1:31" ht="12.75" customHeight="1" x14ac:dyDescent="0.25">
      <c r="A62"/>
      <c r="B62" s="43" t="s">
        <v>46</v>
      </c>
      <c r="C62" s="41" t="s">
        <v>90</v>
      </c>
      <c r="D62" s="41" t="s">
        <v>26</v>
      </c>
      <c r="E62" s="43"/>
      <c r="F62" s="43" t="s">
        <v>0</v>
      </c>
      <c r="G62" s="41"/>
      <c r="H62" s="43" t="s">
        <v>34</v>
      </c>
      <c r="I62" s="8"/>
      <c r="J62" s="13"/>
      <c r="K62" s="55">
        <f>IF(ISBLANK($C62), 0, INDEX(Assumptions!$E$60:$I$67, MATCH($C62, Assumptions!$B$60:$B$67, 0), MATCH($D62, Assumptions!$E$59:$I$59,0)))</f>
        <v>-0.1</v>
      </c>
      <c r="M62" s="76"/>
      <c r="N62" s="34"/>
      <c r="O62" s="5"/>
      <c r="Z62" s="2"/>
      <c r="AA62" s="2"/>
      <c r="AB62" s="2"/>
      <c r="AC62" s="2"/>
      <c r="AD62" s="175"/>
      <c r="AE62" s="2"/>
    </row>
    <row r="63" spans="1:31" ht="12.75" customHeight="1" x14ac:dyDescent="0.25">
      <c r="A63"/>
      <c r="B63" s="43" t="s">
        <v>46</v>
      </c>
      <c r="C63" s="41" t="s">
        <v>90</v>
      </c>
      <c r="D63" s="41" t="s">
        <v>31</v>
      </c>
      <c r="E63" s="43"/>
      <c r="F63" s="43" t="s">
        <v>0</v>
      </c>
      <c r="G63" s="41"/>
      <c r="H63" s="43" t="s">
        <v>34</v>
      </c>
      <c r="I63" s="8"/>
      <c r="J63" s="13"/>
      <c r="K63" s="55">
        <f>IF(ISBLANK($C63), 0, INDEX(Assumptions!$E$60:$I$67, MATCH($C63, Assumptions!$B$60:$B$67, 0), MATCH($D63, Assumptions!$E$59:$I$59,0)))</f>
        <v>-0.01</v>
      </c>
      <c r="M63" s="76"/>
      <c r="N63" s="34"/>
      <c r="O63" s="5"/>
      <c r="Z63" s="2"/>
      <c r="AA63" s="2"/>
      <c r="AB63" s="2"/>
      <c r="AC63" s="2"/>
      <c r="AD63" s="175"/>
      <c r="AE63" s="2"/>
    </row>
    <row r="64" spans="1:31" ht="12.75" customHeight="1" x14ac:dyDescent="0.25">
      <c r="A64"/>
      <c r="B64" s="43" t="s">
        <v>46</v>
      </c>
      <c r="C64" s="41" t="s">
        <v>90</v>
      </c>
      <c r="D64" s="41" t="s">
        <v>93</v>
      </c>
      <c r="E64" s="43"/>
      <c r="F64" s="43" t="s">
        <v>0</v>
      </c>
      <c r="G64" s="41"/>
      <c r="H64" s="43" t="s">
        <v>34</v>
      </c>
      <c r="J64" s="13"/>
      <c r="K64" s="55">
        <f>IF(ISBLANK($C64), 0, INDEX(Assumptions!$E$60:$I$67, MATCH($C64, Assumptions!$B$60:$B$67, 0), MATCH($D64, Assumptions!$E$59:$I$59,0)))</f>
        <v>0</v>
      </c>
      <c r="L64" s="8"/>
      <c r="M64" s="76"/>
      <c r="N64" s="34"/>
      <c r="O64" s="8"/>
      <c r="Z64" s="2"/>
      <c r="AA64" s="2"/>
      <c r="AB64" s="2"/>
      <c r="AC64" s="2"/>
      <c r="AD64" s="175"/>
      <c r="AE64" s="2"/>
    </row>
    <row r="65" spans="1:31" ht="12.75" customHeight="1" x14ac:dyDescent="0.25">
      <c r="A65"/>
      <c r="B65" s="43"/>
      <c r="C65" s="41"/>
      <c r="D65" s="41"/>
      <c r="E65" s="43"/>
      <c r="F65" s="43"/>
      <c r="G65" s="41"/>
      <c r="H65" s="43"/>
      <c r="J65" s="13"/>
      <c r="K65" s="55">
        <f>IF(ISBLANK($C65), 0, INDEX(Assumptions!$E$60:$I$67, MATCH($C65, Assumptions!$B$60:$B$67, 0), MATCH($D65, Assumptions!$E$59:$I$59,0)))</f>
        <v>0</v>
      </c>
      <c r="L65" s="8"/>
      <c r="M65" s="76"/>
      <c r="N65" s="34"/>
      <c r="O65" s="8"/>
      <c r="Z65" s="2"/>
      <c r="AA65" s="2"/>
      <c r="AB65" s="2"/>
      <c r="AC65" s="2"/>
      <c r="AD65" s="175"/>
      <c r="AE65" s="2"/>
    </row>
    <row r="66" spans="1:31" ht="12.75" customHeight="1" x14ac:dyDescent="0.25">
      <c r="A66"/>
      <c r="B66" s="43"/>
      <c r="C66" s="41"/>
      <c r="D66" s="41"/>
      <c r="E66" s="43"/>
      <c r="F66" s="43"/>
      <c r="G66" s="41"/>
      <c r="H66" s="43"/>
      <c r="J66" s="13"/>
      <c r="K66" s="55">
        <f>IF(ISBLANK($C66), 0, INDEX(Assumptions!$E$60:$I$67, MATCH($C66, Assumptions!$B$60:$B$67, 0), MATCH($D66, Assumptions!$E$59:$I$59,0)))</f>
        <v>0</v>
      </c>
      <c r="L66" s="8"/>
      <c r="M66" s="76"/>
      <c r="N66" s="34"/>
      <c r="O66" s="8"/>
      <c r="Z66" s="2"/>
      <c r="AA66" s="2"/>
      <c r="AB66" s="2"/>
      <c r="AC66" s="2"/>
      <c r="AD66" s="175"/>
      <c r="AE66" s="2"/>
    </row>
    <row r="67" spans="1:31" ht="12.75" customHeight="1" x14ac:dyDescent="0.25">
      <c r="A67"/>
      <c r="B67" s="43"/>
      <c r="C67" s="41"/>
      <c r="D67" s="41"/>
      <c r="E67" s="43"/>
      <c r="F67" s="43"/>
      <c r="G67" s="41"/>
      <c r="H67" s="43"/>
      <c r="J67" s="13"/>
      <c r="K67" s="55">
        <f>IF(ISBLANK($C67), 0, INDEX(Assumptions!$E$60:$I$67, MATCH($C67, Assumptions!$B$60:$B$67, 0), MATCH($D67, Assumptions!$E$59:$I$59,0)))</f>
        <v>0</v>
      </c>
      <c r="L67" s="8"/>
      <c r="M67" s="76"/>
      <c r="N67" s="34"/>
      <c r="O67" s="8"/>
      <c r="Z67" s="2"/>
      <c r="AA67" s="2"/>
      <c r="AB67" s="2"/>
      <c r="AC67" s="2"/>
      <c r="AD67" s="175"/>
      <c r="AE67" s="2"/>
    </row>
    <row r="68" spans="1:31" ht="12.75" customHeight="1" x14ac:dyDescent="0.25">
      <c r="A68"/>
      <c r="B68" s="43"/>
      <c r="C68" s="41"/>
      <c r="D68" s="41"/>
      <c r="E68" s="43"/>
      <c r="F68" s="43"/>
      <c r="G68" s="41"/>
      <c r="H68" s="43"/>
      <c r="J68" s="13"/>
      <c r="K68" s="55">
        <f>IF(ISBLANK($C68), 0, INDEX(Assumptions!$E$60:$I$67, MATCH($C68, Assumptions!$B$60:$B$67, 0), MATCH($D68, Assumptions!$E$59:$I$59,0)))</f>
        <v>0</v>
      </c>
      <c r="L68" s="8"/>
      <c r="M68" s="76"/>
      <c r="N68" s="34"/>
      <c r="O68" s="8"/>
      <c r="Z68" s="2"/>
      <c r="AA68" s="2"/>
      <c r="AB68" s="2"/>
      <c r="AC68" s="2"/>
      <c r="AD68" s="175"/>
      <c r="AE68" s="2"/>
    </row>
    <row r="69" spans="1:31" ht="12.75" customHeight="1" x14ac:dyDescent="0.25">
      <c r="A69"/>
      <c r="B69" s="43"/>
      <c r="C69" s="41"/>
      <c r="D69" s="41"/>
      <c r="E69" s="43"/>
      <c r="F69" s="43"/>
      <c r="G69" s="41"/>
      <c r="H69" s="43"/>
      <c r="J69" s="13"/>
      <c r="K69" s="55">
        <f>IF(ISBLANK($C69), 0, INDEX(Assumptions!$E$60:$I$67, MATCH($C69, Assumptions!$B$60:$B$67, 0), MATCH($D69, Assumptions!$E$59:$I$59,0)))</f>
        <v>0</v>
      </c>
      <c r="L69" s="8"/>
      <c r="M69" s="76"/>
      <c r="N69" s="34"/>
      <c r="O69" s="8"/>
      <c r="Z69" s="2"/>
      <c r="AA69" s="2"/>
      <c r="AB69" s="2"/>
      <c r="AC69" s="2"/>
      <c r="AD69" s="175"/>
      <c r="AE69" s="2"/>
    </row>
    <row r="70" spans="1:31" ht="12.75" customHeight="1" x14ac:dyDescent="0.25">
      <c r="A70"/>
      <c r="B70" s="43"/>
      <c r="C70" s="41"/>
      <c r="D70" s="41"/>
      <c r="E70" s="43"/>
      <c r="F70" s="43"/>
      <c r="G70" s="41"/>
      <c r="H70" s="43"/>
      <c r="J70" s="13"/>
      <c r="K70" s="55">
        <f>IF(ISBLANK($C70), 0, INDEX(Assumptions!$E$60:$I$67, MATCH($C70, Assumptions!$B$60:$B$67, 0), MATCH($D70, Assumptions!$E$59:$I$59,0)))</f>
        <v>0</v>
      </c>
      <c r="L70" s="8"/>
      <c r="M70" s="76"/>
      <c r="N70" s="34"/>
      <c r="O70" s="8"/>
      <c r="Z70" s="2"/>
      <c r="AA70" s="2"/>
      <c r="AB70" s="2"/>
      <c r="AC70" s="2"/>
      <c r="AD70" s="175"/>
      <c r="AE70" s="2"/>
    </row>
    <row r="71" spans="1:31" ht="12.75" customHeight="1" x14ac:dyDescent="0.25">
      <c r="A71"/>
      <c r="B71" s="43"/>
      <c r="C71" s="41"/>
      <c r="D71" s="41"/>
      <c r="E71" s="43"/>
      <c r="F71" s="43"/>
      <c r="G71" s="41"/>
      <c r="H71" s="43"/>
      <c r="J71" s="13"/>
      <c r="K71" s="55">
        <f>IF(ISBLANK($C71), 0, INDEX(Assumptions!$E$60:$I$67, MATCH($C71, Assumptions!$B$60:$B$67, 0), MATCH($D71, Assumptions!$E$59:$I$59,0)))</f>
        <v>0</v>
      </c>
      <c r="L71" s="8"/>
      <c r="M71" s="76"/>
      <c r="N71" s="34"/>
      <c r="O71" s="8"/>
      <c r="Z71" s="2"/>
      <c r="AA71" s="2"/>
      <c r="AB71" s="2"/>
      <c r="AC71" s="2"/>
      <c r="AD71" s="175"/>
      <c r="AE71" s="2"/>
    </row>
    <row r="72" spans="1:31" ht="12.75" customHeight="1" x14ac:dyDescent="0.25">
      <c r="A72"/>
      <c r="B72" s="43"/>
      <c r="C72" s="41"/>
      <c r="D72" s="41"/>
      <c r="E72" s="43"/>
      <c r="F72" s="43"/>
      <c r="G72" s="41"/>
      <c r="H72" s="43"/>
      <c r="J72" s="13"/>
      <c r="K72" s="55">
        <f>IF(ISBLANK($C72), 0, INDEX(Assumptions!$E$60:$I$67, MATCH($C72, Assumptions!$B$60:$B$67, 0), MATCH($D72, Assumptions!$E$59:$I$59,0)))</f>
        <v>0</v>
      </c>
      <c r="L72" s="8"/>
      <c r="M72" s="76"/>
      <c r="N72" s="34"/>
      <c r="O72" s="8"/>
      <c r="Z72" s="2"/>
      <c r="AA72" s="2"/>
      <c r="AB72" s="2"/>
      <c r="AC72" s="2"/>
      <c r="AD72" s="175"/>
      <c r="AE72" s="2"/>
    </row>
    <row r="73" spans="1:31" ht="12.75" customHeight="1" x14ac:dyDescent="0.25">
      <c r="A73"/>
      <c r="B73" s="43"/>
      <c r="C73" s="41"/>
      <c r="D73" s="41"/>
      <c r="E73" s="43"/>
      <c r="F73" s="43"/>
      <c r="G73" s="41"/>
      <c r="H73" s="43"/>
      <c r="J73" s="13"/>
      <c r="K73" s="55">
        <f>IF(ISBLANK($C73), 0, INDEX(Assumptions!$E$60:$I$67, MATCH($C73, Assumptions!$B$60:$B$67, 0), MATCH($D73, Assumptions!$E$59:$I$59,0)))</f>
        <v>0</v>
      </c>
      <c r="L73" s="8"/>
      <c r="M73" s="76"/>
      <c r="N73" s="34"/>
      <c r="O73" s="8"/>
      <c r="Z73" s="2"/>
      <c r="AA73" s="2"/>
      <c r="AB73" s="2"/>
      <c r="AC73" s="2"/>
      <c r="AD73" s="175"/>
      <c r="AE73" s="2"/>
    </row>
    <row r="74" spans="1:31" ht="12.75" customHeight="1" x14ac:dyDescent="0.25">
      <c r="A74"/>
      <c r="B74" s="43"/>
      <c r="C74" s="41"/>
      <c r="D74" s="41"/>
      <c r="E74" s="43"/>
      <c r="F74" s="43"/>
      <c r="G74" s="41"/>
      <c r="H74" s="43"/>
      <c r="J74" s="13"/>
      <c r="K74" s="55">
        <f>IF(ISBLANK($C74), 0, INDEX(Assumptions!$E$60:$I$67, MATCH($C74, Assumptions!$B$60:$B$67, 0), MATCH($D74, Assumptions!$E$59:$I$59,0)))</f>
        <v>0</v>
      </c>
      <c r="Z74" s="2"/>
      <c r="AA74" s="2"/>
      <c r="AB74" s="2"/>
      <c r="AC74" s="2"/>
      <c r="AD74" s="2"/>
      <c r="AE74" s="2"/>
    </row>
    <row r="75" spans="1:31" ht="12.75" customHeight="1" x14ac:dyDescent="0.25">
      <c r="A75"/>
      <c r="J75" s="13"/>
      <c r="Z75" s="2"/>
      <c r="AA75" s="2"/>
      <c r="AB75" s="2"/>
      <c r="AC75" s="2"/>
      <c r="AD75" s="2"/>
      <c r="AE75" s="2"/>
    </row>
    <row r="76" spans="1:31" ht="12.75" customHeight="1" x14ac:dyDescent="0.25">
      <c r="A76"/>
      <c r="B76" s="43" t="s">
        <v>46</v>
      </c>
      <c r="C76" s="41"/>
      <c r="D76" s="43"/>
      <c r="E76" s="43"/>
      <c r="F76" s="43" t="s">
        <v>1</v>
      </c>
      <c r="G76" s="41"/>
      <c r="H76" s="43" t="s">
        <v>34</v>
      </c>
      <c r="I76" s="24" t="b">
        <f t="shared" ref="I76:I77" si="0">NOT((ISNA(MATCH($C76,CriticalApp_Migration,0))))</f>
        <v>0</v>
      </c>
      <c r="J76" s="13"/>
      <c r="M76" s="55">
        <f>M21</f>
        <v>0.2</v>
      </c>
      <c r="N76" s="34"/>
      <c r="O76" s="5"/>
      <c r="Z76" s="2"/>
      <c r="AA76" s="2"/>
      <c r="AB76" s="2"/>
      <c r="AC76" s="2"/>
      <c r="AD76" s="2"/>
      <c r="AE76" s="2"/>
    </row>
    <row r="77" spans="1:31" ht="12.75" customHeight="1" x14ac:dyDescent="0.25">
      <c r="A77"/>
      <c r="B77" s="43" t="s">
        <v>46</v>
      </c>
      <c r="C77" s="41"/>
      <c r="D77" s="43"/>
      <c r="E77" s="43"/>
      <c r="F77" s="43" t="s">
        <v>3</v>
      </c>
      <c r="G77" s="41"/>
      <c r="H77" s="43" t="s">
        <v>34</v>
      </c>
      <c r="I77" s="24" t="b">
        <f t="shared" si="0"/>
        <v>0</v>
      </c>
      <c r="J77" s="13"/>
      <c r="M77" s="55">
        <f>M22</f>
        <v>0.35</v>
      </c>
      <c r="N77" s="34"/>
      <c r="O77" s="5"/>
      <c r="Z77" s="2"/>
      <c r="AA77" s="2"/>
      <c r="AB77" s="2"/>
      <c r="AC77" s="2"/>
      <c r="AD77" s="2"/>
      <c r="AE77" s="2"/>
    </row>
    <row r="78" spans="1:31" ht="12.75" customHeight="1" x14ac:dyDescent="0.25">
      <c r="A78"/>
      <c r="J78" s="13"/>
      <c r="Z78" s="2"/>
      <c r="AA78" s="2"/>
      <c r="AB78" s="2"/>
      <c r="AC78" s="2"/>
      <c r="AD78" s="2"/>
      <c r="AE78" s="2"/>
    </row>
    <row r="79" spans="1:31" ht="12.75" customHeight="1" x14ac:dyDescent="0.25">
      <c r="A79"/>
      <c r="J79" s="13"/>
      <c r="Z79" s="2"/>
      <c r="AA79" s="2"/>
      <c r="AB79" s="2"/>
      <c r="AC79" s="2"/>
      <c r="AD79" s="2"/>
      <c r="AE79" s="2"/>
    </row>
    <row r="80" spans="1:31" ht="12.75" customHeight="1" x14ac:dyDescent="0.25">
      <c r="A80"/>
      <c r="B80" s="41" t="s">
        <v>49</v>
      </c>
      <c r="C80" s="41" t="s">
        <v>90</v>
      </c>
      <c r="D80" s="41" t="s">
        <v>31</v>
      </c>
      <c r="E80" s="41" t="s">
        <v>20</v>
      </c>
      <c r="F80" s="43" t="s">
        <v>3</v>
      </c>
      <c r="G80" s="41"/>
      <c r="H80" s="43" t="s">
        <v>9</v>
      </c>
      <c r="I80" s="24" t="b">
        <f t="shared" ref="I80:I108" si="1">NOT((ISNA(MATCH($C80,CriticalApp_Migration,0))))</f>
        <v>1</v>
      </c>
      <c r="J80" s="13"/>
      <c r="K80" s="73"/>
      <c r="L80" s="47">
        <v>68251.152000000002</v>
      </c>
      <c r="M80" s="76"/>
      <c r="Z80" s="2"/>
      <c r="AA80" s="2"/>
      <c r="AB80" s="2"/>
      <c r="AC80" s="2"/>
      <c r="AD80" s="2"/>
      <c r="AE80" s="2"/>
    </row>
    <row r="81" spans="1:31" ht="12.75" customHeight="1" x14ac:dyDescent="0.25">
      <c r="A81"/>
      <c r="B81" s="41" t="s">
        <v>49</v>
      </c>
      <c r="C81" s="41" t="s">
        <v>13</v>
      </c>
      <c r="D81" s="41" t="s">
        <v>19</v>
      </c>
      <c r="E81" s="41" t="s">
        <v>20</v>
      </c>
      <c r="F81" s="43" t="s">
        <v>3</v>
      </c>
      <c r="G81" s="41"/>
      <c r="H81" s="43" t="s">
        <v>9</v>
      </c>
      <c r="I81" s="24" t="b">
        <f t="shared" si="1"/>
        <v>1</v>
      </c>
      <c r="J81" s="13"/>
      <c r="K81" s="73"/>
      <c r="L81" s="47">
        <v>8051.1191999999992</v>
      </c>
      <c r="M81" s="76"/>
      <c r="N81" s="34"/>
      <c r="O81" s="5"/>
      <c r="Z81" s="2"/>
      <c r="AA81" s="2"/>
      <c r="AB81" s="2"/>
      <c r="AC81" s="2"/>
      <c r="AD81" s="2"/>
      <c r="AE81" s="2"/>
    </row>
    <row r="82" spans="1:31" ht="12.75" customHeight="1" x14ac:dyDescent="0.25">
      <c r="A82"/>
      <c r="B82" s="41" t="s">
        <v>49</v>
      </c>
      <c r="C82" s="41" t="s">
        <v>13</v>
      </c>
      <c r="D82" s="41" t="s">
        <v>19</v>
      </c>
      <c r="E82" s="41" t="s">
        <v>20</v>
      </c>
      <c r="F82" s="43" t="s">
        <v>3</v>
      </c>
      <c r="G82" s="41"/>
      <c r="H82" s="43" t="s">
        <v>9</v>
      </c>
      <c r="I82" s="24" t="b">
        <f t="shared" si="1"/>
        <v>1</v>
      </c>
      <c r="J82" s="13"/>
      <c r="K82" s="73"/>
      <c r="L82" s="47">
        <v>699.06239999999991</v>
      </c>
      <c r="M82" s="76"/>
      <c r="N82" s="34"/>
      <c r="O82" s="5"/>
      <c r="Z82" s="2"/>
      <c r="AA82" s="2"/>
      <c r="AB82" s="2"/>
      <c r="AC82" s="2"/>
      <c r="AD82" s="2"/>
      <c r="AE82" s="2"/>
    </row>
    <row r="83" spans="1:31" ht="12.75" customHeight="1" x14ac:dyDescent="0.25">
      <c r="A83"/>
      <c r="B83" s="41" t="s">
        <v>49</v>
      </c>
      <c r="C83" s="41" t="s">
        <v>13</v>
      </c>
      <c r="D83" s="41" t="s">
        <v>19</v>
      </c>
      <c r="E83" s="41" t="s">
        <v>21</v>
      </c>
      <c r="F83" s="43" t="s">
        <v>3</v>
      </c>
      <c r="G83" s="41"/>
      <c r="H83" s="43" t="s">
        <v>9</v>
      </c>
      <c r="I83" s="24" t="b">
        <f t="shared" si="1"/>
        <v>1</v>
      </c>
      <c r="J83" s="13"/>
      <c r="K83" s="73"/>
      <c r="L83" s="47">
        <v>5704.2071999999989</v>
      </c>
      <c r="M83" s="76"/>
      <c r="N83" s="34"/>
      <c r="O83" s="5"/>
      <c r="Z83" s="2"/>
      <c r="AA83" s="2"/>
      <c r="AB83" s="2"/>
      <c r="AC83" s="2"/>
      <c r="AD83" s="2"/>
      <c r="AE83" s="2"/>
    </row>
    <row r="84" spans="1:31" ht="12.75" customHeight="1" x14ac:dyDescent="0.25">
      <c r="A84"/>
      <c r="B84" s="41" t="s">
        <v>49</v>
      </c>
      <c r="C84" s="41" t="s">
        <v>13</v>
      </c>
      <c r="D84" s="41" t="s">
        <v>19</v>
      </c>
      <c r="E84" s="41" t="s">
        <v>22</v>
      </c>
      <c r="F84" s="43" t="s">
        <v>3</v>
      </c>
      <c r="G84" s="41"/>
      <c r="H84" s="43" t="s">
        <v>9</v>
      </c>
      <c r="I84" s="24" t="b">
        <f t="shared" si="1"/>
        <v>1</v>
      </c>
      <c r="J84" s="13"/>
      <c r="K84" s="73"/>
      <c r="L84" s="47">
        <v>2256.2231999999995</v>
      </c>
      <c r="M84" s="76"/>
      <c r="N84" s="34"/>
      <c r="O84" s="5"/>
      <c r="Z84" s="2"/>
      <c r="AA84" s="2"/>
      <c r="AB84" s="2"/>
      <c r="AC84" s="2"/>
      <c r="AD84" s="2"/>
      <c r="AE84" s="2"/>
    </row>
    <row r="85" spans="1:31" ht="12.75" customHeight="1" x14ac:dyDescent="0.25">
      <c r="A85"/>
      <c r="B85" s="41" t="s">
        <v>49</v>
      </c>
      <c r="C85" s="41" t="s">
        <v>14</v>
      </c>
      <c r="D85" s="41" t="s">
        <v>19</v>
      </c>
      <c r="E85" s="41" t="s">
        <v>20</v>
      </c>
      <c r="F85" s="43" t="s">
        <v>3</v>
      </c>
      <c r="G85" s="41"/>
      <c r="H85" s="43" t="s">
        <v>9</v>
      </c>
      <c r="I85" s="24" t="b">
        <f t="shared" si="1"/>
        <v>1</v>
      </c>
      <c r="J85" s="13"/>
      <c r="K85" s="73"/>
      <c r="L85" s="47">
        <v>2022.0192000000002</v>
      </c>
      <c r="M85" s="76"/>
      <c r="N85" s="34"/>
      <c r="O85" s="5"/>
      <c r="Z85" s="2"/>
      <c r="AA85" s="2"/>
      <c r="AB85" s="2"/>
      <c r="AC85" s="2"/>
      <c r="AD85" s="2"/>
      <c r="AE85" s="2"/>
    </row>
    <row r="86" spans="1:31" ht="12.75" customHeight="1" x14ac:dyDescent="0.25">
      <c r="A86"/>
      <c r="B86" s="41" t="s">
        <v>49</v>
      </c>
      <c r="C86" s="41" t="s">
        <v>14</v>
      </c>
      <c r="D86" s="41" t="s">
        <v>19</v>
      </c>
      <c r="E86" s="41" t="s">
        <v>20</v>
      </c>
      <c r="F86" s="43" t="s">
        <v>3</v>
      </c>
      <c r="G86" s="41"/>
      <c r="H86" s="43" t="s">
        <v>9</v>
      </c>
      <c r="I86" s="24" t="b">
        <f t="shared" si="1"/>
        <v>1</v>
      </c>
      <c r="J86" s="13"/>
      <c r="K86" s="73"/>
      <c r="L86" s="47">
        <v>2022.0192000000002</v>
      </c>
      <c r="M86" s="76"/>
      <c r="N86" s="34"/>
      <c r="O86" s="5"/>
      <c r="Z86" s="2"/>
      <c r="AA86" s="2"/>
      <c r="AB86" s="2"/>
      <c r="AC86" s="2"/>
      <c r="AD86" s="2"/>
      <c r="AE86" s="2"/>
    </row>
    <row r="87" spans="1:31" ht="12.75" customHeight="1" x14ac:dyDescent="0.25">
      <c r="A87"/>
      <c r="B87" s="41" t="s">
        <v>49</v>
      </c>
      <c r="C87" s="41" t="s">
        <v>14</v>
      </c>
      <c r="D87" s="41" t="s">
        <v>19</v>
      </c>
      <c r="E87" s="41" t="s">
        <v>22</v>
      </c>
      <c r="F87" s="43" t="s">
        <v>3</v>
      </c>
      <c r="G87" s="41"/>
      <c r="H87" s="43" t="s">
        <v>9</v>
      </c>
      <c r="I87" s="24" t="b">
        <f t="shared" si="1"/>
        <v>1</v>
      </c>
      <c r="J87" s="13"/>
      <c r="K87" s="73"/>
      <c r="L87" s="47">
        <v>1304.652</v>
      </c>
      <c r="M87" s="76"/>
      <c r="N87" s="34"/>
      <c r="O87" s="5"/>
      <c r="Z87" s="2"/>
      <c r="AA87" s="2"/>
      <c r="AB87" s="2"/>
      <c r="AC87" s="2"/>
      <c r="AD87" s="2"/>
      <c r="AE87" s="2"/>
    </row>
    <row r="88" spans="1:31" ht="12.75" customHeight="1" x14ac:dyDescent="0.25">
      <c r="A88"/>
      <c r="B88" s="41" t="s">
        <v>49</v>
      </c>
      <c r="C88" s="41" t="s">
        <v>14</v>
      </c>
      <c r="D88" s="41" t="s">
        <v>19</v>
      </c>
      <c r="E88" s="41" t="s">
        <v>21</v>
      </c>
      <c r="F88" s="43" t="s">
        <v>3</v>
      </c>
      <c r="G88" s="41"/>
      <c r="H88" s="43" t="s">
        <v>9</v>
      </c>
      <c r="I88" s="24" t="b">
        <f t="shared" si="1"/>
        <v>1</v>
      </c>
      <c r="J88" s="13"/>
      <c r="K88" s="73"/>
      <c r="L88" s="47">
        <v>3033.0288</v>
      </c>
      <c r="M88" s="76"/>
      <c r="N88" s="14"/>
      <c r="O88" s="5"/>
      <c r="Z88" s="2"/>
      <c r="AA88" s="2"/>
      <c r="AB88" s="2"/>
      <c r="AC88" s="2"/>
      <c r="AD88" s="2"/>
      <c r="AE88" s="2"/>
    </row>
    <row r="89" spans="1:31" ht="12.75" customHeight="1" x14ac:dyDescent="0.25">
      <c r="A89"/>
      <c r="B89" s="41" t="s">
        <v>49</v>
      </c>
      <c r="C89" s="41" t="s">
        <v>91</v>
      </c>
      <c r="D89" s="41" t="s">
        <v>19</v>
      </c>
      <c r="E89" s="41" t="s">
        <v>22</v>
      </c>
      <c r="F89" s="43" t="s">
        <v>3</v>
      </c>
      <c r="G89" s="41"/>
      <c r="H89" s="43" t="s">
        <v>9</v>
      </c>
      <c r="I89" s="24" t="b">
        <f t="shared" si="1"/>
        <v>1</v>
      </c>
      <c r="J89" s="13"/>
      <c r="K89" s="73"/>
      <c r="L89" s="47">
        <v>6883.1615999999985</v>
      </c>
      <c r="M89" s="76"/>
      <c r="N89" s="14"/>
      <c r="O89" s="5"/>
      <c r="Z89" s="2"/>
      <c r="AA89" s="2"/>
      <c r="AB89" s="2"/>
      <c r="AC89" s="2"/>
      <c r="AD89" s="2"/>
      <c r="AE89" s="2"/>
    </row>
    <row r="90" spans="1:31" ht="12.75" customHeight="1" x14ac:dyDescent="0.25">
      <c r="A90"/>
      <c r="B90" s="41" t="s">
        <v>49</v>
      </c>
      <c r="C90" s="41" t="s">
        <v>91</v>
      </c>
      <c r="D90" s="41" t="s">
        <v>19</v>
      </c>
      <c r="E90" s="41" t="s">
        <v>20</v>
      </c>
      <c r="F90" s="43" t="s">
        <v>3</v>
      </c>
      <c r="G90" s="41"/>
      <c r="H90" s="43" t="s">
        <v>9</v>
      </c>
      <c r="I90" s="24" t="b">
        <f t="shared" si="1"/>
        <v>1</v>
      </c>
      <c r="J90" s="13"/>
      <c r="K90" s="73"/>
      <c r="L90" s="47">
        <v>28256.834400000003</v>
      </c>
      <c r="M90" s="76"/>
      <c r="N90" s="14"/>
      <c r="O90" s="5"/>
      <c r="Z90" s="2"/>
      <c r="AA90" s="2"/>
      <c r="AB90" s="2"/>
      <c r="AC90" s="2"/>
      <c r="AD90" s="2"/>
      <c r="AE90" s="2"/>
    </row>
    <row r="91" spans="1:31" ht="12.75" customHeight="1" x14ac:dyDescent="0.25">
      <c r="A91"/>
      <c r="B91" s="41" t="s">
        <v>49</v>
      </c>
      <c r="C91" s="41" t="s">
        <v>91</v>
      </c>
      <c r="D91" s="41" t="s">
        <v>19</v>
      </c>
      <c r="E91" s="41" t="s">
        <v>21</v>
      </c>
      <c r="F91" s="43" t="s">
        <v>3</v>
      </c>
      <c r="G91" s="41"/>
      <c r="H91" s="43" t="s">
        <v>9</v>
      </c>
      <c r="I91" s="24" t="b">
        <f t="shared" si="1"/>
        <v>1</v>
      </c>
      <c r="J91" s="13"/>
      <c r="K91" s="73"/>
      <c r="L91" s="47">
        <v>4393.2215999999999</v>
      </c>
      <c r="M91" s="76"/>
      <c r="N91" s="14"/>
      <c r="O91" s="5"/>
      <c r="Z91" s="2"/>
      <c r="AA91" s="2"/>
      <c r="AB91" s="2"/>
      <c r="AC91" s="2"/>
      <c r="AD91" s="2"/>
      <c r="AE91" s="2"/>
    </row>
    <row r="92" spans="1:31" ht="12.75" customHeight="1" x14ac:dyDescent="0.25">
      <c r="A92"/>
      <c r="B92" s="41" t="s">
        <v>49</v>
      </c>
      <c r="C92" s="41" t="s">
        <v>95</v>
      </c>
      <c r="D92" s="41" t="s">
        <v>19</v>
      </c>
      <c r="E92" s="41" t="s">
        <v>22</v>
      </c>
      <c r="F92" s="43" t="s">
        <v>3</v>
      </c>
      <c r="G92" s="41"/>
      <c r="H92" s="43" t="s">
        <v>9</v>
      </c>
      <c r="I92" s="24" t="b">
        <f t="shared" si="1"/>
        <v>1</v>
      </c>
      <c r="J92" s="13"/>
      <c r="K92" s="73"/>
      <c r="L92" s="47">
        <v>5185.6176000000005</v>
      </c>
      <c r="M92" s="76"/>
      <c r="N92" s="14"/>
      <c r="O92" s="5"/>
      <c r="Z92" s="2"/>
      <c r="AA92" s="2"/>
      <c r="AB92" s="2"/>
      <c r="AC92" s="2"/>
      <c r="AD92" s="2"/>
      <c r="AE92" s="2"/>
    </row>
    <row r="93" spans="1:31" ht="12.75" customHeight="1" x14ac:dyDescent="0.25">
      <c r="A93"/>
      <c r="B93" s="41" t="s">
        <v>49</v>
      </c>
      <c r="C93" s="41" t="s">
        <v>95</v>
      </c>
      <c r="D93" s="41" t="s">
        <v>19</v>
      </c>
      <c r="E93" s="41" t="s">
        <v>20</v>
      </c>
      <c r="F93" s="43" t="s">
        <v>3</v>
      </c>
      <c r="G93" s="41"/>
      <c r="H93" s="43" t="s">
        <v>9</v>
      </c>
      <c r="I93" s="24" t="b">
        <f t="shared" si="1"/>
        <v>1</v>
      </c>
      <c r="J93" s="13"/>
      <c r="K93" s="73"/>
      <c r="L93" s="47">
        <v>10335.460800000001</v>
      </c>
      <c r="M93" s="76"/>
      <c r="N93" s="14"/>
      <c r="O93" s="5"/>
      <c r="Z93" s="2"/>
      <c r="AA93" s="2"/>
      <c r="AB93" s="2"/>
      <c r="AC93" s="2"/>
      <c r="AD93" s="2"/>
      <c r="AE93" s="2"/>
    </row>
    <row r="94" spans="1:31" ht="12.75" customHeight="1" x14ac:dyDescent="0.25">
      <c r="A94"/>
      <c r="B94" s="41" t="s">
        <v>49</v>
      </c>
      <c r="C94" s="41" t="s">
        <v>15</v>
      </c>
      <c r="D94" s="41" t="s">
        <v>19</v>
      </c>
      <c r="E94" s="41" t="s">
        <v>22</v>
      </c>
      <c r="F94" s="43" t="s">
        <v>3</v>
      </c>
      <c r="G94" s="41"/>
      <c r="H94" s="43" t="s">
        <v>9</v>
      </c>
      <c r="I94" s="24" t="b">
        <f t="shared" si="1"/>
        <v>1</v>
      </c>
      <c r="J94" s="13"/>
      <c r="K94" s="73"/>
      <c r="L94" s="47">
        <v>2471.2871999999998</v>
      </c>
      <c r="M94" s="76"/>
      <c r="N94" s="14"/>
      <c r="O94" s="5"/>
      <c r="Z94" s="2"/>
      <c r="AA94" s="2"/>
      <c r="AB94" s="2"/>
      <c r="AC94" s="2"/>
      <c r="AD94" s="2"/>
      <c r="AE94" s="2"/>
    </row>
    <row r="95" spans="1:31" ht="12.75" customHeight="1" x14ac:dyDescent="0.25">
      <c r="A95"/>
      <c r="B95" s="41" t="s">
        <v>49</v>
      </c>
      <c r="C95" s="41" t="s">
        <v>15</v>
      </c>
      <c r="D95" s="41" t="s">
        <v>19</v>
      </c>
      <c r="E95" s="41" t="s">
        <v>20</v>
      </c>
      <c r="F95" s="43" t="s">
        <v>3</v>
      </c>
      <c r="G95" s="41"/>
      <c r="H95" s="43" t="s">
        <v>9</v>
      </c>
      <c r="I95" s="24" t="b">
        <f t="shared" si="1"/>
        <v>1</v>
      </c>
      <c r="J95" s="13"/>
      <c r="K95" s="73"/>
      <c r="L95" s="47">
        <v>3782.4119999999994</v>
      </c>
      <c r="M95" s="76"/>
      <c r="N95" s="14"/>
      <c r="O95" s="5"/>
      <c r="Z95" s="2"/>
      <c r="AA95" s="2"/>
      <c r="AB95" s="2"/>
      <c r="AC95" s="2"/>
      <c r="AD95" s="2"/>
      <c r="AE95" s="2"/>
    </row>
    <row r="96" spans="1:31" ht="12.75" customHeight="1" x14ac:dyDescent="0.25">
      <c r="A96"/>
      <c r="B96" s="41" t="s">
        <v>49</v>
      </c>
      <c r="C96" s="41" t="s">
        <v>44</v>
      </c>
      <c r="D96" s="41" t="s">
        <v>19</v>
      </c>
      <c r="E96" s="41" t="s">
        <v>20</v>
      </c>
      <c r="F96" s="43" t="s">
        <v>3</v>
      </c>
      <c r="G96" s="41"/>
      <c r="H96" s="43" t="s">
        <v>9</v>
      </c>
      <c r="I96" s="24" t="b">
        <f t="shared" si="1"/>
        <v>0</v>
      </c>
      <c r="J96" s="13"/>
      <c r="K96" s="73"/>
      <c r="L96" s="47">
        <v>171736.25999999995</v>
      </c>
      <c r="M96" s="76"/>
      <c r="N96" s="14"/>
      <c r="O96" s="5"/>
      <c r="Z96" s="2"/>
      <c r="AA96" s="2"/>
      <c r="AB96" s="2"/>
      <c r="AC96" s="2"/>
      <c r="AD96" s="2"/>
      <c r="AE96" s="2"/>
    </row>
    <row r="97" spans="1:31" ht="12.75" customHeight="1" x14ac:dyDescent="0.25">
      <c r="A97"/>
      <c r="B97" s="41" t="s">
        <v>49</v>
      </c>
      <c r="C97" s="41" t="s">
        <v>44</v>
      </c>
      <c r="D97" s="41" t="s">
        <v>19</v>
      </c>
      <c r="E97" s="41" t="s">
        <v>22</v>
      </c>
      <c r="F97" s="43" t="s">
        <v>3</v>
      </c>
      <c r="G97" s="41"/>
      <c r="H97" s="43" t="s">
        <v>9</v>
      </c>
      <c r="I97" s="24" t="b">
        <f t="shared" si="1"/>
        <v>0</v>
      </c>
      <c r="J97" s="13"/>
      <c r="K97" s="73"/>
      <c r="L97" s="47">
        <v>41180.997599999988</v>
      </c>
      <c r="M97" s="76"/>
      <c r="N97" s="14"/>
      <c r="O97" s="5"/>
      <c r="Z97" s="2"/>
      <c r="AA97" s="2"/>
      <c r="AB97" s="2"/>
      <c r="AC97" s="2"/>
      <c r="AD97" s="2"/>
      <c r="AE97" s="2"/>
    </row>
    <row r="98" spans="1:31" ht="12.75" customHeight="1" x14ac:dyDescent="0.25">
      <c r="A98"/>
      <c r="B98" s="41" t="s">
        <v>49</v>
      </c>
      <c r="C98" s="41" t="s">
        <v>44</v>
      </c>
      <c r="D98" s="41" t="s">
        <v>19</v>
      </c>
      <c r="E98" s="41" t="s">
        <v>21</v>
      </c>
      <c r="F98" s="43" t="s">
        <v>3</v>
      </c>
      <c r="G98" s="41"/>
      <c r="H98" s="43" t="s">
        <v>9</v>
      </c>
      <c r="I98" s="24" t="b">
        <f t="shared" si="1"/>
        <v>0</v>
      </c>
      <c r="J98" s="13"/>
      <c r="K98" s="73"/>
      <c r="L98" s="47">
        <v>3519.9503999999997</v>
      </c>
      <c r="M98" s="76"/>
      <c r="N98" s="14"/>
      <c r="O98" s="5"/>
      <c r="Z98" s="2"/>
      <c r="AA98" s="2"/>
      <c r="AB98" s="2"/>
      <c r="AC98" s="2"/>
      <c r="AD98" s="2"/>
      <c r="AE98" s="2"/>
    </row>
    <row r="99" spans="1:31" ht="12.75" customHeight="1" x14ac:dyDescent="0.25">
      <c r="A99"/>
      <c r="B99" s="41" t="s">
        <v>49</v>
      </c>
      <c r="C99" s="41" t="s">
        <v>44</v>
      </c>
      <c r="D99" s="41" t="s">
        <v>18</v>
      </c>
      <c r="E99" s="41" t="s">
        <v>20</v>
      </c>
      <c r="F99" s="43" t="s">
        <v>3</v>
      </c>
      <c r="G99" s="41"/>
      <c r="H99" s="43" t="s">
        <v>9</v>
      </c>
      <c r="I99" s="24" t="b">
        <f t="shared" si="1"/>
        <v>0</v>
      </c>
      <c r="J99" s="13"/>
      <c r="K99" s="73"/>
      <c r="L99" s="47">
        <v>801700.19760000019</v>
      </c>
      <c r="M99" s="76"/>
      <c r="N99" s="14"/>
      <c r="O99" s="5"/>
      <c r="Z99" s="2"/>
      <c r="AA99" s="2"/>
      <c r="AB99" s="2"/>
      <c r="AC99" s="2"/>
      <c r="AD99" s="2"/>
      <c r="AE99" s="2"/>
    </row>
    <row r="100" spans="1:31" ht="12.75" customHeight="1" x14ac:dyDescent="0.25">
      <c r="A100"/>
      <c r="B100" s="41" t="s">
        <v>49</v>
      </c>
      <c r="C100" s="41" t="s">
        <v>44</v>
      </c>
      <c r="D100" s="41" t="s">
        <v>18</v>
      </c>
      <c r="E100" s="41" t="s">
        <v>22</v>
      </c>
      <c r="F100" s="43" t="s">
        <v>3</v>
      </c>
      <c r="G100" s="41"/>
      <c r="H100" s="43" t="s">
        <v>9</v>
      </c>
      <c r="I100" s="24" t="b">
        <f t="shared" si="1"/>
        <v>0</v>
      </c>
      <c r="J100" s="13"/>
      <c r="K100" s="73"/>
      <c r="L100" s="47">
        <v>108081.28320000005</v>
      </c>
      <c r="M100" s="76"/>
      <c r="N100" s="14"/>
      <c r="O100" s="5"/>
      <c r="Z100" s="2"/>
      <c r="AA100" s="2"/>
      <c r="AB100" s="2"/>
      <c r="AC100" s="2"/>
      <c r="AD100" s="2"/>
      <c r="AE100" s="2"/>
    </row>
    <row r="101" spans="1:31" ht="12.75" customHeight="1" x14ac:dyDescent="0.25">
      <c r="A101"/>
      <c r="B101" s="41" t="s">
        <v>49</v>
      </c>
      <c r="C101" s="41" t="s">
        <v>44</v>
      </c>
      <c r="D101" s="41" t="s">
        <v>18</v>
      </c>
      <c r="E101" s="41" t="s">
        <v>21</v>
      </c>
      <c r="F101" s="43" t="s">
        <v>3</v>
      </c>
      <c r="G101" s="41"/>
      <c r="H101" s="43" t="s">
        <v>9</v>
      </c>
      <c r="I101" s="24" t="b">
        <f t="shared" si="1"/>
        <v>0</v>
      </c>
      <c r="J101" s="13"/>
      <c r="K101" s="73"/>
      <c r="L101" s="47">
        <v>6953.6385599999994</v>
      </c>
      <c r="M101" s="76"/>
      <c r="N101" s="14"/>
      <c r="O101" s="5"/>
      <c r="Z101" s="2"/>
      <c r="AA101" s="2"/>
      <c r="AB101" s="2"/>
      <c r="AC101" s="2"/>
      <c r="AD101" s="2"/>
      <c r="AE101" s="2"/>
    </row>
    <row r="102" spans="1:31" ht="12.75" customHeight="1" x14ac:dyDescent="0.25">
      <c r="A102"/>
      <c r="B102" s="41" t="s">
        <v>49</v>
      </c>
      <c r="C102" s="41" t="s">
        <v>90</v>
      </c>
      <c r="D102" s="41" t="s">
        <v>18</v>
      </c>
      <c r="E102" s="41" t="s">
        <v>20</v>
      </c>
      <c r="F102" s="43" t="s">
        <v>3</v>
      </c>
      <c r="G102" s="41"/>
      <c r="H102" s="43" t="s">
        <v>9</v>
      </c>
      <c r="I102" s="24" t="b">
        <f t="shared" si="1"/>
        <v>1</v>
      </c>
      <c r="J102" s="13"/>
      <c r="K102" s="73"/>
      <c r="L102" s="47">
        <v>82059.165599999993</v>
      </c>
      <c r="M102" s="76"/>
      <c r="N102" s="14"/>
      <c r="O102" s="5"/>
      <c r="S102"/>
      <c r="T102"/>
      <c r="U102"/>
      <c r="V102"/>
      <c r="W102"/>
      <c r="X102"/>
      <c r="Y102"/>
      <c r="Z102" s="129"/>
      <c r="AA102" s="129"/>
      <c r="AB102" s="2"/>
      <c r="AC102" s="2"/>
      <c r="AD102" s="2"/>
      <c r="AE102" s="2"/>
    </row>
    <row r="103" spans="1:31" ht="12.75" customHeight="1" x14ac:dyDescent="0.25">
      <c r="A103"/>
      <c r="B103" s="41" t="s">
        <v>49</v>
      </c>
      <c r="C103" s="41" t="s">
        <v>13</v>
      </c>
      <c r="D103" s="41" t="s">
        <v>18</v>
      </c>
      <c r="E103" s="41" t="s">
        <v>20</v>
      </c>
      <c r="F103" s="43" t="s">
        <v>3</v>
      </c>
      <c r="G103" s="41"/>
      <c r="H103" s="43" t="s">
        <v>9</v>
      </c>
      <c r="I103" s="24" t="b">
        <f t="shared" si="1"/>
        <v>1</v>
      </c>
      <c r="J103" s="13"/>
      <c r="K103" s="73"/>
      <c r="L103" s="47">
        <v>70572.172799999971</v>
      </c>
      <c r="M103" s="76"/>
      <c r="N103" s="14"/>
      <c r="O103" s="5"/>
      <c r="S103"/>
      <c r="T103"/>
      <c r="U103"/>
      <c r="V103"/>
      <c r="W103"/>
      <c r="X103"/>
      <c r="Y103"/>
      <c r="Z103" s="129"/>
      <c r="AA103" s="129"/>
      <c r="AB103" s="2"/>
      <c r="AC103" s="2"/>
      <c r="AD103" s="2"/>
      <c r="AE103" s="2"/>
    </row>
    <row r="104" spans="1:31" ht="12.75" customHeight="1" x14ac:dyDescent="0.25">
      <c r="A104"/>
      <c r="B104" s="41" t="s">
        <v>49</v>
      </c>
      <c r="C104" s="41" t="s">
        <v>13</v>
      </c>
      <c r="D104" s="41" t="s">
        <v>18</v>
      </c>
      <c r="E104" s="41" t="s">
        <v>20</v>
      </c>
      <c r="F104" s="43" t="s">
        <v>3</v>
      </c>
      <c r="G104" s="41"/>
      <c r="H104" s="43" t="s">
        <v>9</v>
      </c>
      <c r="I104" s="24" t="b">
        <f t="shared" si="1"/>
        <v>1</v>
      </c>
      <c r="J104" s="13"/>
      <c r="K104" s="73"/>
      <c r="L104" s="47">
        <v>17643.0432</v>
      </c>
      <c r="M104" s="76"/>
      <c r="N104" s="14"/>
      <c r="O104" s="5"/>
      <c r="S104"/>
      <c r="T104"/>
      <c r="U104"/>
      <c r="V104"/>
      <c r="W104"/>
      <c r="X104"/>
      <c r="Y104"/>
      <c r="Z104" s="129"/>
      <c r="AA104" s="129"/>
      <c r="AB104" s="2"/>
      <c r="AC104" s="2"/>
      <c r="AD104" s="2"/>
      <c r="AE104" s="2"/>
    </row>
    <row r="105" spans="1:31" ht="12.75" customHeight="1" x14ac:dyDescent="0.25">
      <c r="A105"/>
      <c r="B105" s="41" t="s">
        <v>49</v>
      </c>
      <c r="C105" s="41" t="s">
        <v>13</v>
      </c>
      <c r="D105" s="41" t="s">
        <v>18</v>
      </c>
      <c r="E105" s="41" t="s">
        <v>21</v>
      </c>
      <c r="F105" s="43" t="s">
        <v>3</v>
      </c>
      <c r="G105" s="41"/>
      <c r="H105" s="43" t="s">
        <v>9</v>
      </c>
      <c r="I105" s="24" t="b">
        <f t="shared" si="1"/>
        <v>1</v>
      </c>
      <c r="J105" s="13"/>
      <c r="K105" s="73"/>
      <c r="L105" s="47">
        <v>21843.486720000001</v>
      </c>
      <c r="M105" s="76"/>
      <c r="N105" s="14"/>
      <c r="O105" s="5"/>
      <c r="S105"/>
      <c r="T105"/>
      <c r="U105"/>
      <c r="V105"/>
      <c r="W105"/>
      <c r="X105"/>
      <c r="Y105"/>
      <c r="Z105" s="129"/>
      <c r="AA105" s="129"/>
      <c r="AB105" s="2"/>
      <c r="AC105" s="2"/>
      <c r="AD105" s="2"/>
      <c r="AE105" s="2"/>
    </row>
    <row r="106" spans="1:31" ht="12.75" customHeight="1" x14ac:dyDescent="0.25">
      <c r="A106"/>
      <c r="B106" s="41" t="s">
        <v>49</v>
      </c>
      <c r="C106" s="41" t="s">
        <v>13</v>
      </c>
      <c r="D106" s="41" t="s">
        <v>18</v>
      </c>
      <c r="E106" s="41" t="s">
        <v>22</v>
      </c>
      <c r="F106" s="43" t="s">
        <v>3</v>
      </c>
      <c r="G106" s="41"/>
      <c r="H106" s="43" t="s">
        <v>9</v>
      </c>
      <c r="I106" s="24" t="b">
        <f t="shared" si="1"/>
        <v>1</v>
      </c>
      <c r="J106" s="13"/>
      <c r="K106" s="73"/>
      <c r="L106" s="47">
        <v>19046.596800000003</v>
      </c>
      <c r="M106" s="76"/>
      <c r="N106" s="14"/>
      <c r="O106" s="5"/>
      <c r="S106"/>
      <c r="T106"/>
      <c r="U106"/>
      <c r="V106"/>
      <c r="W106"/>
      <c r="X106"/>
      <c r="Y106"/>
      <c r="Z106" s="129"/>
      <c r="AA106" s="129"/>
      <c r="AB106" s="2"/>
      <c r="AC106" s="2"/>
      <c r="AD106" s="2"/>
      <c r="AE106" s="2"/>
    </row>
    <row r="107" spans="1:31" ht="12.75" customHeight="1" x14ac:dyDescent="0.25">
      <c r="A107"/>
      <c r="B107" s="41" t="s">
        <v>49</v>
      </c>
      <c r="C107" s="41" t="s">
        <v>14</v>
      </c>
      <c r="D107" s="41" t="s">
        <v>18</v>
      </c>
      <c r="E107" s="41" t="s">
        <v>20</v>
      </c>
      <c r="F107" s="43" t="s">
        <v>3</v>
      </c>
      <c r="G107" s="41"/>
      <c r="H107" s="43" t="s">
        <v>9</v>
      </c>
      <c r="I107" s="24" t="b">
        <f t="shared" si="1"/>
        <v>1</v>
      </c>
      <c r="J107" s="13"/>
      <c r="K107" s="73"/>
      <c r="L107" s="47">
        <v>26464.564799999996</v>
      </c>
      <c r="M107" s="76"/>
      <c r="N107" s="14"/>
      <c r="O107" s="5"/>
      <c r="S107"/>
      <c r="T107"/>
      <c r="U107"/>
      <c r="V107"/>
      <c r="W107"/>
      <c r="X107"/>
      <c r="Y107"/>
      <c r="Z107" s="129"/>
      <c r="AA107" s="129"/>
      <c r="AB107" s="2"/>
      <c r="AC107" s="2"/>
      <c r="AD107" s="2"/>
      <c r="AE107" s="2"/>
    </row>
    <row r="108" spans="1:31" ht="12.75" customHeight="1" x14ac:dyDescent="0.25">
      <c r="A108"/>
      <c r="B108" s="41" t="s">
        <v>49</v>
      </c>
      <c r="C108" s="41" t="s">
        <v>14</v>
      </c>
      <c r="D108" s="41" t="s">
        <v>18</v>
      </c>
      <c r="E108" s="41" t="s">
        <v>20</v>
      </c>
      <c r="F108" s="43" t="s">
        <v>3</v>
      </c>
      <c r="G108" s="41"/>
      <c r="H108" s="43" t="s">
        <v>9</v>
      </c>
      <c r="I108" s="24" t="b">
        <f t="shared" si="1"/>
        <v>1</v>
      </c>
      <c r="J108" s="13"/>
      <c r="K108" s="73"/>
      <c r="L108" s="47">
        <v>8821.5216</v>
      </c>
      <c r="M108" s="76"/>
      <c r="N108" s="14"/>
      <c r="O108" s="5"/>
      <c r="S108"/>
      <c r="T108"/>
      <c r="U108"/>
      <c r="V108"/>
      <c r="W108"/>
      <c r="X108"/>
      <c r="Y108"/>
      <c r="Z108" s="129"/>
      <c r="AA108" s="129"/>
      <c r="AB108" s="2"/>
      <c r="AC108" s="2"/>
      <c r="AD108" s="2"/>
      <c r="AE108" s="2"/>
    </row>
    <row r="109" spans="1:31" ht="12.75" customHeight="1" x14ac:dyDescent="0.25">
      <c r="A109"/>
      <c r="B109" s="41" t="s">
        <v>49</v>
      </c>
      <c r="C109" s="41" t="s">
        <v>14</v>
      </c>
      <c r="D109" s="41" t="s">
        <v>18</v>
      </c>
      <c r="E109" s="41" t="s">
        <v>22</v>
      </c>
      <c r="F109" s="43" t="s">
        <v>3</v>
      </c>
      <c r="G109" s="41"/>
      <c r="H109" s="43" t="s">
        <v>9</v>
      </c>
      <c r="I109" s="24" t="b">
        <f t="shared" ref="I109:I127" si="2">NOT((ISNA(MATCH($C109,CriticalApp_Migration,0))))</f>
        <v>1</v>
      </c>
      <c r="J109" s="13"/>
      <c r="K109" s="73"/>
      <c r="L109" s="47">
        <v>11438.217119999998</v>
      </c>
      <c r="M109" s="76"/>
      <c r="N109" s="14"/>
      <c r="O109" s="5"/>
      <c r="S109"/>
      <c r="T109"/>
      <c r="U109"/>
      <c r="V109"/>
      <c r="W109"/>
      <c r="X109"/>
      <c r="Y109"/>
      <c r="Z109" s="129"/>
      <c r="AA109" s="129"/>
      <c r="AB109" s="2"/>
      <c r="AC109" s="2"/>
      <c r="AD109" s="2"/>
      <c r="AE109" s="2"/>
    </row>
    <row r="110" spans="1:31" ht="12.75" customHeight="1" x14ac:dyDescent="0.25">
      <c r="A110"/>
      <c r="B110" s="41" t="s">
        <v>49</v>
      </c>
      <c r="C110" s="41" t="s">
        <v>14</v>
      </c>
      <c r="D110" s="41" t="s">
        <v>18</v>
      </c>
      <c r="E110" s="41" t="s">
        <v>21</v>
      </c>
      <c r="F110" s="43" t="s">
        <v>3</v>
      </c>
      <c r="G110" s="41"/>
      <c r="H110" s="43" t="s">
        <v>9</v>
      </c>
      <c r="I110" s="24" t="b">
        <f t="shared" si="2"/>
        <v>1</v>
      </c>
      <c r="J110" s="13"/>
      <c r="K110" s="73"/>
      <c r="L110" s="47">
        <v>11571.12528</v>
      </c>
      <c r="M110" s="76"/>
      <c r="N110" s="14"/>
      <c r="O110" s="5"/>
      <c r="S110"/>
      <c r="T110"/>
      <c r="U110"/>
      <c r="V110"/>
      <c r="W110"/>
      <c r="X110"/>
      <c r="Y110"/>
      <c r="Z110" s="129"/>
      <c r="AA110" s="129"/>
      <c r="AB110" s="2"/>
      <c r="AC110" s="2"/>
      <c r="AD110" s="2"/>
      <c r="AE110" s="2"/>
    </row>
    <row r="111" spans="1:31" ht="12.75" customHeight="1" x14ac:dyDescent="0.25">
      <c r="A111"/>
      <c r="B111" s="41" t="s">
        <v>49</v>
      </c>
      <c r="C111" s="41" t="s">
        <v>91</v>
      </c>
      <c r="D111" s="41" t="s">
        <v>18</v>
      </c>
      <c r="E111" s="41" t="s">
        <v>22</v>
      </c>
      <c r="F111" s="43" t="s">
        <v>3</v>
      </c>
      <c r="G111" s="41"/>
      <c r="H111" s="43" t="s">
        <v>9</v>
      </c>
      <c r="I111" s="24" t="b">
        <f t="shared" si="2"/>
        <v>1</v>
      </c>
      <c r="J111" s="13"/>
      <c r="K111" s="73"/>
      <c r="L111" s="47">
        <v>5323.5230399999991</v>
      </c>
      <c r="M111" s="76"/>
      <c r="N111" s="14"/>
      <c r="O111" s="5"/>
      <c r="S111"/>
      <c r="T111"/>
      <c r="U111"/>
      <c r="V111"/>
      <c r="W111"/>
      <c r="X111"/>
      <c r="Y111"/>
      <c r="Z111" s="129"/>
      <c r="AA111" s="129"/>
      <c r="AB111" s="2"/>
      <c r="AC111" s="2"/>
      <c r="AD111" s="2"/>
      <c r="AE111" s="2"/>
    </row>
    <row r="112" spans="1:31" ht="12.75" customHeight="1" x14ac:dyDescent="0.25">
      <c r="A112"/>
      <c r="B112" s="41" t="s">
        <v>49</v>
      </c>
      <c r="C112" s="41" t="s">
        <v>91</v>
      </c>
      <c r="D112" s="41" t="s">
        <v>18</v>
      </c>
      <c r="E112" s="41" t="s">
        <v>20</v>
      </c>
      <c r="F112" s="43" t="s">
        <v>3</v>
      </c>
      <c r="G112" s="41"/>
      <c r="H112" s="43" t="s">
        <v>9</v>
      </c>
      <c r="I112" s="24" t="b">
        <f t="shared" si="2"/>
        <v>1</v>
      </c>
      <c r="J112" s="13"/>
      <c r="K112" s="73"/>
      <c r="L112" s="47">
        <v>22194.048000000003</v>
      </c>
      <c r="M112" s="76"/>
      <c r="N112" s="14"/>
      <c r="O112" s="5"/>
      <c r="S112"/>
      <c r="T112"/>
      <c r="U112"/>
      <c r="V112"/>
      <c r="W112"/>
      <c r="X112"/>
      <c r="Y112"/>
      <c r="Z112" s="129"/>
      <c r="AA112" s="129"/>
      <c r="AB112" s="2"/>
      <c r="AC112" s="2"/>
      <c r="AD112" s="2"/>
      <c r="AE112" s="2"/>
    </row>
    <row r="113" spans="1:31" ht="12.75" customHeight="1" x14ac:dyDescent="0.25">
      <c r="A113"/>
      <c r="B113" s="41" t="s">
        <v>49</v>
      </c>
      <c r="C113" s="41" t="s">
        <v>91</v>
      </c>
      <c r="D113" s="41" t="s">
        <v>18</v>
      </c>
      <c r="E113" s="41" t="s">
        <v>21</v>
      </c>
      <c r="F113" s="43" t="s">
        <v>3</v>
      </c>
      <c r="G113" s="41"/>
      <c r="H113" s="43" t="s">
        <v>9</v>
      </c>
      <c r="I113" s="24" t="b">
        <f t="shared" si="2"/>
        <v>1</v>
      </c>
      <c r="J113" s="13"/>
      <c r="K113" s="73"/>
      <c r="L113" s="47">
        <v>846.44735999999989</v>
      </c>
      <c r="M113" s="76"/>
      <c r="N113" s="14"/>
      <c r="O113" s="5"/>
      <c r="S113"/>
      <c r="T113"/>
      <c r="U113"/>
      <c r="V113"/>
      <c r="W113"/>
      <c r="X113"/>
      <c r="Y113"/>
      <c r="Z113" s="129"/>
      <c r="AA113" s="129"/>
      <c r="AB113" s="2"/>
      <c r="AC113" s="2"/>
      <c r="AD113" s="2"/>
      <c r="AE113" s="2"/>
    </row>
    <row r="114" spans="1:31" ht="12.75" customHeight="1" x14ac:dyDescent="0.25">
      <c r="A114"/>
      <c r="B114" s="41" t="s">
        <v>49</v>
      </c>
      <c r="C114" s="41" t="s">
        <v>95</v>
      </c>
      <c r="D114" s="41" t="s">
        <v>18</v>
      </c>
      <c r="E114" s="41" t="s">
        <v>22</v>
      </c>
      <c r="F114" s="43" t="s">
        <v>3</v>
      </c>
      <c r="G114" s="41"/>
      <c r="H114" s="43" t="s">
        <v>9</v>
      </c>
      <c r="I114" s="24" t="b">
        <f t="shared" si="2"/>
        <v>1</v>
      </c>
      <c r="J114" s="13"/>
      <c r="K114" s="73"/>
      <c r="L114" s="47">
        <v>19055.171519999996</v>
      </c>
      <c r="M114" s="76"/>
      <c r="N114" s="14"/>
      <c r="O114" s="5"/>
      <c r="S114"/>
      <c r="T114"/>
      <c r="U114"/>
      <c r="V114"/>
      <c r="W114"/>
      <c r="X114"/>
      <c r="Y114"/>
      <c r="Z114" s="129"/>
      <c r="AA114" s="129"/>
      <c r="AB114" s="2"/>
      <c r="AC114" s="2"/>
      <c r="AD114" s="2"/>
      <c r="AE114" s="2"/>
    </row>
    <row r="115" spans="1:31" ht="12.75" customHeight="1" x14ac:dyDescent="0.25">
      <c r="A115"/>
      <c r="B115" s="41" t="s">
        <v>49</v>
      </c>
      <c r="C115" s="41" t="s">
        <v>95</v>
      </c>
      <c r="D115" s="41" t="s">
        <v>18</v>
      </c>
      <c r="E115" s="41" t="s">
        <v>20</v>
      </c>
      <c r="F115" s="43" t="s">
        <v>3</v>
      </c>
      <c r="G115" s="41"/>
      <c r="H115" s="43" t="s">
        <v>9</v>
      </c>
      <c r="I115" s="24" t="b">
        <f t="shared" si="2"/>
        <v>1</v>
      </c>
      <c r="J115" s="13"/>
      <c r="K115" s="73"/>
      <c r="L115" s="47">
        <v>73046.661600000007</v>
      </c>
      <c r="M115" s="76"/>
      <c r="N115" s="14"/>
      <c r="O115" s="5"/>
      <c r="S115"/>
      <c r="T115"/>
      <c r="U115"/>
      <c r="V115"/>
      <c r="W115"/>
      <c r="X115"/>
      <c r="Y115"/>
      <c r="Z115" s="129"/>
      <c r="AA115" s="129"/>
      <c r="AB115" s="2"/>
      <c r="AC115" s="2"/>
      <c r="AD115" s="2"/>
      <c r="AE115" s="2"/>
    </row>
    <row r="116" spans="1:31" ht="12.75" customHeight="1" x14ac:dyDescent="0.25">
      <c r="A116"/>
      <c r="B116" s="41" t="s">
        <v>49</v>
      </c>
      <c r="C116" s="41" t="s">
        <v>15</v>
      </c>
      <c r="D116" s="41" t="s">
        <v>18</v>
      </c>
      <c r="E116" s="41" t="s">
        <v>22</v>
      </c>
      <c r="F116" s="43" t="s">
        <v>3</v>
      </c>
      <c r="G116" s="41"/>
      <c r="H116" s="43" t="s">
        <v>9</v>
      </c>
      <c r="I116" s="24" t="b">
        <f t="shared" si="2"/>
        <v>1</v>
      </c>
      <c r="J116" s="13"/>
      <c r="K116" s="73"/>
      <c r="L116" s="47">
        <v>7196.7931199999994</v>
      </c>
      <c r="M116" s="76"/>
      <c r="N116" s="14"/>
      <c r="O116" s="5"/>
      <c r="S116"/>
      <c r="T116"/>
      <c r="U116"/>
      <c r="V116"/>
      <c r="W116"/>
      <c r="X116"/>
      <c r="Y116"/>
      <c r="Z116" s="129"/>
      <c r="AA116" s="129"/>
      <c r="AB116" s="2"/>
      <c r="AC116" s="2"/>
      <c r="AD116" s="2"/>
      <c r="AE116" s="2"/>
    </row>
    <row r="117" spans="1:31" ht="12.75" customHeight="1" x14ac:dyDescent="0.25">
      <c r="A117"/>
      <c r="B117" s="41" t="s">
        <v>49</v>
      </c>
      <c r="C117" s="41" t="s">
        <v>15</v>
      </c>
      <c r="D117" s="41" t="s">
        <v>18</v>
      </c>
      <c r="E117" s="41" t="s">
        <v>20</v>
      </c>
      <c r="F117" s="43" t="s">
        <v>3</v>
      </c>
      <c r="G117" s="41"/>
      <c r="H117" s="43" t="s">
        <v>9</v>
      </c>
      <c r="I117" s="24" t="b">
        <f t="shared" si="2"/>
        <v>1</v>
      </c>
      <c r="J117" s="13"/>
      <c r="K117" s="73"/>
      <c r="L117" s="47">
        <v>17646.105599999999</v>
      </c>
      <c r="M117" s="76"/>
      <c r="N117" s="14"/>
      <c r="O117" s="5"/>
      <c r="S117"/>
      <c r="T117"/>
      <c r="U117"/>
      <c r="V117"/>
      <c r="W117"/>
      <c r="X117"/>
      <c r="Y117"/>
      <c r="Z117" s="129"/>
      <c r="AA117" s="129"/>
      <c r="AB117" s="2"/>
      <c r="AC117" s="2"/>
      <c r="AD117" s="2"/>
      <c r="AE117" s="2"/>
    </row>
    <row r="118" spans="1:31" ht="12.75" customHeight="1" x14ac:dyDescent="0.25">
      <c r="A118"/>
      <c r="B118" s="41" t="s">
        <v>49</v>
      </c>
      <c r="C118" s="41" t="s">
        <v>96</v>
      </c>
      <c r="D118" s="41" t="s">
        <v>18</v>
      </c>
      <c r="E118" s="41" t="s">
        <v>17</v>
      </c>
      <c r="F118" s="43" t="s">
        <v>3</v>
      </c>
      <c r="G118" s="41"/>
      <c r="H118" s="43" t="s">
        <v>9</v>
      </c>
      <c r="I118" s="24" t="b">
        <f t="shared" si="2"/>
        <v>1</v>
      </c>
      <c r="J118" s="13"/>
      <c r="K118" s="73"/>
      <c r="L118" s="47">
        <v>155951.5228418592</v>
      </c>
      <c r="M118" s="76"/>
      <c r="N118" s="14"/>
      <c r="O118" s="5"/>
      <c r="S118"/>
      <c r="T118"/>
      <c r="U118"/>
      <c r="V118"/>
      <c r="W118"/>
      <c r="X118"/>
      <c r="Y118"/>
      <c r="Z118" s="129"/>
      <c r="AA118" s="129"/>
      <c r="AB118" s="2"/>
      <c r="AC118" s="2"/>
      <c r="AD118" s="2"/>
      <c r="AE118" s="2"/>
    </row>
    <row r="119" spans="1:31" ht="12.75" customHeight="1" x14ac:dyDescent="0.25">
      <c r="A119"/>
      <c r="B119" s="41" t="s">
        <v>49</v>
      </c>
      <c r="C119" s="41" t="s">
        <v>51</v>
      </c>
      <c r="D119" s="41" t="s">
        <v>19</v>
      </c>
      <c r="E119" s="41" t="s">
        <v>17</v>
      </c>
      <c r="F119" s="43" t="s">
        <v>3</v>
      </c>
      <c r="G119" s="41"/>
      <c r="H119" s="43" t="s">
        <v>9</v>
      </c>
      <c r="I119" s="24" t="b">
        <f t="shared" si="2"/>
        <v>1</v>
      </c>
      <c r="J119" s="13"/>
      <c r="K119" s="73"/>
      <c r="L119" s="47">
        <v>737763.70075310383</v>
      </c>
      <c r="M119" s="76"/>
      <c r="N119" s="14"/>
      <c r="O119" s="5"/>
      <c r="S119"/>
      <c r="T119"/>
      <c r="U119"/>
      <c r="V119"/>
      <c r="W119"/>
      <c r="X119"/>
      <c r="Y119"/>
      <c r="Z119" s="129"/>
      <c r="AA119" s="129"/>
      <c r="AB119" s="2"/>
      <c r="AC119" s="2"/>
      <c r="AD119" s="2"/>
      <c r="AE119" s="2"/>
    </row>
    <row r="120" spans="1:31" ht="12.75" customHeight="1" x14ac:dyDescent="0.25">
      <c r="A120"/>
      <c r="B120" s="41" t="s">
        <v>49</v>
      </c>
      <c r="C120" s="41" t="s">
        <v>51</v>
      </c>
      <c r="D120" s="41" t="s">
        <v>19</v>
      </c>
      <c r="E120" s="41" t="s">
        <v>17</v>
      </c>
      <c r="F120" s="43" t="s">
        <v>3</v>
      </c>
      <c r="G120" s="41"/>
      <c r="H120" s="43" t="s">
        <v>9</v>
      </c>
      <c r="I120" s="24" t="b">
        <f t="shared" si="2"/>
        <v>1</v>
      </c>
      <c r="J120" s="13"/>
      <c r="K120" s="73"/>
      <c r="L120" s="47">
        <v>73616.442000000083</v>
      </c>
      <c r="M120" s="76"/>
      <c r="N120" s="14"/>
      <c r="O120" s="5"/>
      <c r="S120"/>
      <c r="T120"/>
      <c r="U120"/>
      <c r="V120"/>
      <c r="W120"/>
      <c r="X120"/>
      <c r="Y120"/>
      <c r="Z120"/>
      <c r="AA120"/>
    </row>
    <row r="121" spans="1:31" ht="12.75" customHeight="1" x14ac:dyDescent="0.25">
      <c r="A121"/>
      <c r="B121" s="41" t="s">
        <v>49</v>
      </c>
      <c r="C121" s="41" t="s">
        <v>51</v>
      </c>
      <c r="D121" s="41" t="s">
        <v>19</v>
      </c>
      <c r="E121" s="41" t="s">
        <v>17</v>
      </c>
      <c r="F121" s="43" t="s">
        <v>3</v>
      </c>
      <c r="G121" s="41"/>
      <c r="H121" s="43" t="s">
        <v>9</v>
      </c>
      <c r="I121" s="24" t="b">
        <f t="shared" si="2"/>
        <v>1</v>
      </c>
      <c r="J121" s="13"/>
      <c r="K121" s="73"/>
      <c r="L121" s="48">
        <v>2853.1262925167998</v>
      </c>
      <c r="M121" s="76"/>
      <c r="N121" s="14"/>
      <c r="O121" s="5"/>
      <c r="S121"/>
      <c r="T121"/>
      <c r="U121"/>
      <c r="V121"/>
      <c r="W121"/>
      <c r="X121"/>
      <c r="Y121"/>
      <c r="Z121"/>
      <c r="AA121"/>
    </row>
    <row r="122" spans="1:31" ht="12.75" customHeight="1" x14ac:dyDescent="0.25">
      <c r="A122"/>
      <c r="B122" s="41"/>
      <c r="C122" s="41"/>
      <c r="D122" s="41"/>
      <c r="E122" s="41"/>
      <c r="F122" s="43"/>
      <c r="G122" s="41"/>
      <c r="H122" s="43"/>
      <c r="I122" s="24"/>
      <c r="J122" s="13"/>
      <c r="K122" s="73"/>
      <c r="L122" s="48"/>
      <c r="M122" s="76"/>
      <c r="N122" s="14"/>
      <c r="O122" s="5"/>
      <c r="S122"/>
      <c r="T122"/>
      <c r="U122"/>
      <c r="V122"/>
      <c r="W122"/>
      <c r="X122"/>
      <c r="Y122"/>
      <c r="Z122"/>
      <c r="AA122"/>
    </row>
    <row r="123" spans="1:31" ht="12.75" customHeight="1" x14ac:dyDescent="0.25">
      <c r="A123"/>
      <c r="B123" s="41"/>
      <c r="C123" s="41"/>
      <c r="D123" s="41"/>
      <c r="E123" s="41"/>
      <c r="F123" s="43"/>
      <c r="G123" s="41"/>
      <c r="H123" s="43"/>
      <c r="I123" s="24"/>
      <c r="J123" s="13"/>
      <c r="K123" s="73"/>
      <c r="L123" s="48"/>
      <c r="M123" s="76"/>
      <c r="N123" s="14"/>
      <c r="O123" s="5"/>
      <c r="S123"/>
      <c r="T123"/>
      <c r="U123"/>
      <c r="V123"/>
      <c r="W123"/>
      <c r="X123"/>
      <c r="Y123"/>
      <c r="Z123"/>
      <c r="AA123"/>
    </row>
    <row r="124" spans="1:31" ht="12.75" customHeigh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</row>
    <row r="125" spans="1:31" ht="12.75" customHeight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</row>
    <row r="126" spans="1:31" ht="12.75" customHeight="1" x14ac:dyDescent="0.25">
      <c r="A126"/>
      <c r="B126" s="41" t="s">
        <v>49</v>
      </c>
      <c r="C126" s="43"/>
      <c r="D126" s="43"/>
      <c r="E126" s="41"/>
      <c r="F126" s="43" t="s">
        <v>1</v>
      </c>
      <c r="G126" s="41"/>
      <c r="H126" s="43" t="s">
        <v>35</v>
      </c>
      <c r="I126" s="24" t="b">
        <f t="shared" si="2"/>
        <v>0</v>
      </c>
      <c r="J126" s="13"/>
      <c r="K126" s="73"/>
      <c r="L126" s="73"/>
      <c r="M126" s="55">
        <f>Assumptions!E70</f>
        <v>0.05</v>
      </c>
      <c r="N126" s="14"/>
      <c r="O126" s="5"/>
    </row>
    <row r="127" spans="1:31" ht="12.75" customHeight="1" x14ac:dyDescent="0.25">
      <c r="A127"/>
      <c r="B127" s="41" t="s">
        <v>49</v>
      </c>
      <c r="C127" s="43"/>
      <c r="D127" s="43"/>
      <c r="E127" s="41"/>
      <c r="F127" s="43" t="s">
        <v>1</v>
      </c>
      <c r="G127" s="41"/>
      <c r="H127" s="43" t="s">
        <v>35</v>
      </c>
      <c r="I127" s="24" t="b">
        <f t="shared" si="2"/>
        <v>0</v>
      </c>
      <c r="J127" s="13"/>
      <c r="K127" s="73"/>
      <c r="L127" s="73"/>
      <c r="M127" s="73"/>
      <c r="N127" s="14"/>
      <c r="O127" s="5"/>
    </row>
    <row r="128" spans="1:31" ht="12.75" customHeight="1" x14ac:dyDescent="0.25">
      <c r="A128"/>
      <c r="J128" s="13"/>
      <c r="K128" s="2"/>
      <c r="M128" s="76"/>
      <c r="N128" s="1"/>
    </row>
    <row r="129" spans="1:15" ht="12.75" customHeight="1" x14ac:dyDescent="0.25">
      <c r="A129"/>
      <c r="J129" s="13"/>
      <c r="K129" s="2"/>
      <c r="M129" s="76"/>
      <c r="N129" s="1"/>
    </row>
    <row r="130" spans="1:15" ht="12.75" customHeight="1" x14ac:dyDescent="0.25">
      <c r="A130"/>
      <c r="B130" s="41" t="s">
        <v>49</v>
      </c>
      <c r="C130" s="41" t="s">
        <v>25</v>
      </c>
      <c r="D130" s="43" t="s">
        <v>19</v>
      </c>
      <c r="E130" s="41"/>
      <c r="F130" s="43" t="s">
        <v>3</v>
      </c>
      <c r="G130" s="41" t="s">
        <v>12</v>
      </c>
      <c r="H130" s="43" t="s">
        <v>9</v>
      </c>
      <c r="I130" s="24" t="b">
        <f t="shared" ref="I130:I138" si="3">NOT((ISNA(MATCH($C130,CriticalApp_Migration,0))))</f>
        <v>0</v>
      </c>
      <c r="J130" s="13"/>
      <c r="K130" s="73"/>
      <c r="M130" s="76"/>
      <c r="N130" s="14"/>
    </row>
    <row r="131" spans="1:15" ht="12.75" customHeight="1" x14ac:dyDescent="0.25">
      <c r="A131"/>
      <c r="B131" s="41" t="s">
        <v>49</v>
      </c>
      <c r="C131" s="41" t="s">
        <v>32</v>
      </c>
      <c r="D131" s="43" t="s">
        <v>18</v>
      </c>
      <c r="E131" s="41"/>
      <c r="F131" s="43" t="s">
        <v>3</v>
      </c>
      <c r="G131" s="41"/>
      <c r="H131" s="43" t="s">
        <v>9</v>
      </c>
      <c r="I131" s="24" t="b">
        <f t="shared" si="3"/>
        <v>0</v>
      </c>
      <c r="J131" s="13"/>
      <c r="K131" s="73"/>
      <c r="M131" s="76"/>
      <c r="N131" s="14"/>
    </row>
    <row r="132" spans="1:15" ht="12.75" customHeight="1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5" ht="12.75" customHeight="1" x14ac:dyDescent="0.25">
      <c r="A133"/>
      <c r="B133" s="43" t="s">
        <v>46</v>
      </c>
      <c r="C133" s="43" t="s">
        <v>41</v>
      </c>
      <c r="D133" s="43" t="s">
        <v>41</v>
      </c>
      <c r="E133" s="43"/>
      <c r="F133" s="43" t="s">
        <v>1</v>
      </c>
      <c r="G133" s="43"/>
      <c r="H133" s="43" t="s">
        <v>34</v>
      </c>
      <c r="I133" s="24" t="b">
        <f t="shared" si="3"/>
        <v>0</v>
      </c>
      <c r="J133" s="13"/>
      <c r="K133" s="73"/>
      <c r="M133" s="76"/>
      <c r="N133" s="1"/>
    </row>
    <row r="134" spans="1:15" ht="12.75" customHeight="1" x14ac:dyDescent="0.25">
      <c r="A134"/>
      <c r="B134" s="43" t="s">
        <v>46</v>
      </c>
      <c r="C134" s="43" t="s">
        <v>42</v>
      </c>
      <c r="D134" s="43" t="s">
        <v>42</v>
      </c>
      <c r="E134" s="43"/>
      <c r="F134" s="43" t="s">
        <v>1</v>
      </c>
      <c r="G134" s="43"/>
      <c r="H134" s="43" t="s">
        <v>34</v>
      </c>
      <c r="I134" s="24" t="b">
        <f t="shared" si="3"/>
        <v>0</v>
      </c>
      <c r="J134" s="13"/>
      <c r="K134" s="73"/>
      <c r="M134" s="76"/>
      <c r="N134" s="1"/>
    </row>
    <row r="135" spans="1:15" ht="12.75" customHeight="1" x14ac:dyDescent="0.25">
      <c r="A135"/>
      <c r="B135" s="41"/>
      <c r="C135" s="41"/>
      <c r="D135" s="43"/>
      <c r="E135" s="43"/>
      <c r="F135" s="43" t="s">
        <v>1</v>
      </c>
      <c r="G135" s="43"/>
      <c r="H135" s="43" t="s">
        <v>34</v>
      </c>
      <c r="I135" s="24" t="b">
        <f t="shared" si="3"/>
        <v>0</v>
      </c>
      <c r="J135" s="13"/>
      <c r="K135" s="73"/>
      <c r="M135" s="76"/>
      <c r="N135" s="1"/>
    </row>
    <row r="136" spans="1:15" ht="12.75" customHeight="1" x14ac:dyDescent="0.25">
      <c r="A136"/>
      <c r="B136" s="41"/>
      <c r="C136" s="41"/>
      <c r="D136" s="43"/>
      <c r="E136" s="43"/>
      <c r="F136" s="43" t="s">
        <v>1</v>
      </c>
      <c r="G136" s="43"/>
      <c r="H136" s="43" t="s">
        <v>34</v>
      </c>
      <c r="I136" s="24" t="b">
        <f t="shared" si="3"/>
        <v>0</v>
      </c>
      <c r="J136" s="13"/>
      <c r="K136" s="73"/>
      <c r="M136" s="76"/>
      <c r="N136" s="1"/>
    </row>
    <row r="137" spans="1:15" ht="12.75" customHeight="1" x14ac:dyDescent="0.25">
      <c r="A137"/>
      <c r="B137" s="41"/>
      <c r="C137" s="41"/>
      <c r="D137" s="43"/>
      <c r="E137" s="43"/>
      <c r="F137" s="43" t="s">
        <v>1</v>
      </c>
      <c r="G137" s="43"/>
      <c r="H137" s="43" t="s">
        <v>34</v>
      </c>
      <c r="I137" s="24" t="b">
        <f t="shared" si="3"/>
        <v>0</v>
      </c>
      <c r="J137" s="13"/>
      <c r="K137" s="73"/>
      <c r="M137" s="76"/>
      <c r="N137" s="1"/>
    </row>
    <row r="138" spans="1:15" ht="12.75" customHeight="1" x14ac:dyDescent="0.25">
      <c r="A138"/>
      <c r="B138" s="41"/>
      <c r="C138" s="41"/>
      <c r="D138" s="43"/>
      <c r="E138" s="43"/>
      <c r="F138" s="43" t="s">
        <v>1</v>
      </c>
      <c r="G138" s="43"/>
      <c r="H138" s="43" t="s">
        <v>34</v>
      </c>
      <c r="I138" s="24" t="b">
        <f t="shared" si="3"/>
        <v>0</v>
      </c>
      <c r="J138" s="13"/>
      <c r="K138" s="73"/>
      <c r="M138" s="76"/>
      <c r="N138" s="1"/>
    </row>
    <row r="139" spans="1:15" ht="12.75" customHeight="1" x14ac:dyDescent="0.25">
      <c r="A139"/>
      <c r="K139" s="2"/>
      <c r="M139" s="76"/>
      <c r="N139" s="1"/>
    </row>
    <row r="140" spans="1:15" ht="12.75" customHeight="1" x14ac:dyDescent="0.25">
      <c r="A140"/>
      <c r="K140" s="2"/>
      <c r="M140" s="76"/>
      <c r="N140" s="1"/>
    </row>
    <row r="141" spans="1:15" ht="12.75" customHeight="1" x14ac:dyDescent="0.25">
      <c r="A141"/>
      <c r="K141" s="2"/>
      <c r="M141" s="76"/>
      <c r="N141" s="1"/>
    </row>
    <row r="142" spans="1:15" ht="12.75" customHeight="1" x14ac:dyDescent="0.25">
      <c r="A142"/>
      <c r="N142" s="1"/>
    </row>
    <row r="143" spans="1:15" ht="12.75" customHeight="1" x14ac:dyDescent="0.25">
      <c r="A143"/>
      <c r="N143" s="1"/>
    </row>
    <row r="144" spans="1:15" ht="12.75" customHeight="1" x14ac:dyDescent="0.25">
      <c r="A144"/>
      <c r="B144" s="45" t="s">
        <v>28</v>
      </c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O144" s="3"/>
    </row>
    <row r="145" spans="1:14" ht="12.75" customHeight="1" x14ac:dyDescent="0.25">
      <c r="A145"/>
      <c r="N145" s="1"/>
    </row>
    <row r="146" spans="1:14" ht="12.75" customHeight="1" x14ac:dyDescent="0.25">
      <c r="A146"/>
      <c r="N146" s="1"/>
    </row>
    <row r="147" spans="1:14" ht="12.75" customHeight="1" x14ac:dyDescent="0.25">
      <c r="A147"/>
      <c r="N147" s="1"/>
    </row>
    <row r="148" spans="1:14" ht="12.75" customHeight="1" x14ac:dyDescent="0.25">
      <c r="A148"/>
      <c r="N148" s="1"/>
    </row>
    <row r="149" spans="1:14" ht="12.75" customHeight="1" x14ac:dyDescent="0.25">
      <c r="A149"/>
      <c r="N149" s="1"/>
    </row>
    <row r="150" spans="1:14" ht="12.75" customHeight="1" x14ac:dyDescent="0.25">
      <c r="A150"/>
      <c r="N150" s="1"/>
    </row>
    <row r="151" spans="1:14" ht="12.75" customHeight="1" x14ac:dyDescent="0.25">
      <c r="A151"/>
    </row>
    <row r="152" spans="1:14" ht="12.75" customHeight="1" x14ac:dyDescent="0.25">
      <c r="A152"/>
    </row>
    <row r="153" spans="1:14" ht="12.75" customHeight="1" x14ac:dyDescent="0.25">
      <c r="A153"/>
    </row>
    <row r="154" spans="1:14" ht="12.75" customHeight="1" x14ac:dyDescent="0.25">
      <c r="A154"/>
    </row>
    <row r="155" spans="1:14" ht="12.75" customHeight="1" x14ac:dyDescent="0.25">
      <c r="A155"/>
    </row>
    <row r="156" spans="1:14" ht="12.75" customHeight="1" x14ac:dyDescent="0.25">
      <c r="A156"/>
    </row>
    <row r="157" spans="1:14" ht="12.75" customHeight="1" x14ac:dyDescent="0.25">
      <c r="A157"/>
    </row>
    <row r="158" spans="1:14" ht="12.75" customHeight="1" x14ac:dyDescent="0.25">
      <c r="A158"/>
    </row>
    <row r="159" spans="1:14" ht="15" x14ac:dyDescent="0.25">
      <c r="A159"/>
    </row>
    <row r="160" spans="1:14" ht="15" x14ac:dyDescent="0.25">
      <c r="A160"/>
    </row>
    <row r="161" spans="1:17" ht="15" x14ac:dyDescent="0.25">
      <c r="A161"/>
    </row>
    <row r="162" spans="1:17" ht="15" x14ac:dyDescent="0.25">
      <c r="A162"/>
    </row>
    <row r="163" spans="1:17" ht="15" x14ac:dyDescent="0.25">
      <c r="A163"/>
    </row>
    <row r="164" spans="1:17" ht="15" x14ac:dyDescent="0.25">
      <c r="A164"/>
    </row>
    <row r="165" spans="1:17" ht="15" x14ac:dyDescent="0.25">
      <c r="A165"/>
    </row>
    <row r="166" spans="1:17" ht="15" x14ac:dyDescent="0.25">
      <c r="A166"/>
    </row>
    <row r="167" spans="1:17" ht="15" x14ac:dyDescent="0.25">
      <c r="A167"/>
    </row>
    <row r="168" spans="1:17" ht="15" x14ac:dyDescent="0.25">
      <c r="A168"/>
    </row>
    <row r="169" spans="1:17" ht="15" x14ac:dyDescent="0.25">
      <c r="A169"/>
    </row>
    <row r="170" spans="1:17" ht="15" x14ac:dyDescent="0.25">
      <c r="A170"/>
      <c r="P170"/>
      <c r="Q170"/>
    </row>
    <row r="171" spans="1:17" ht="15" x14ac:dyDescent="0.25">
      <c r="A171"/>
      <c r="P171"/>
      <c r="Q171"/>
    </row>
    <row r="172" spans="1:17" ht="15" x14ac:dyDescent="0.25">
      <c r="A172"/>
      <c r="P172"/>
      <c r="Q172"/>
    </row>
    <row r="173" spans="1:17" ht="15" x14ac:dyDescent="0.25">
      <c r="A173"/>
      <c r="P173"/>
      <c r="Q173"/>
    </row>
    <row r="174" spans="1:17" ht="15" x14ac:dyDescent="0.25">
      <c r="A174"/>
    </row>
    <row r="175" spans="1:17" ht="15" x14ac:dyDescent="0.25">
      <c r="A175"/>
    </row>
    <row r="176" spans="1:17" ht="15" x14ac:dyDescent="0.25">
      <c r="A176"/>
    </row>
    <row r="177" spans="1:1" ht="15" x14ac:dyDescent="0.25">
      <c r="A177"/>
    </row>
    <row r="178" spans="1:1" ht="15" x14ac:dyDescent="0.25">
      <c r="A178"/>
    </row>
    <row r="179" spans="1:1" ht="15" x14ac:dyDescent="0.25">
      <c r="A179"/>
    </row>
    <row r="180" spans="1:1" ht="15" x14ac:dyDescent="0.25">
      <c r="A180"/>
    </row>
    <row r="181" spans="1:1" ht="15" x14ac:dyDescent="0.25">
      <c r="A181"/>
    </row>
    <row r="182" spans="1:1" ht="15" x14ac:dyDescent="0.25">
      <c r="A182"/>
    </row>
    <row r="183" spans="1:1" ht="15" x14ac:dyDescent="0.25">
      <c r="A183"/>
    </row>
    <row r="184" spans="1:1" ht="15" x14ac:dyDescent="0.25">
      <c r="A184"/>
    </row>
    <row r="185" spans="1:1" ht="15" x14ac:dyDescent="0.25">
      <c r="A185"/>
    </row>
    <row r="186" spans="1:1" ht="15" x14ac:dyDescent="0.25">
      <c r="A186"/>
    </row>
    <row r="187" spans="1:1" ht="15" x14ac:dyDescent="0.25">
      <c r="A187"/>
    </row>
    <row r="188" spans="1:1" ht="15" x14ac:dyDescent="0.25">
      <c r="A188"/>
    </row>
    <row r="189" spans="1:1" ht="15" x14ac:dyDescent="0.25">
      <c r="A189"/>
    </row>
    <row r="190" spans="1:1" ht="15" x14ac:dyDescent="0.25">
      <c r="A190"/>
    </row>
    <row r="191" spans="1:1" ht="15" x14ac:dyDescent="0.25">
      <c r="A191"/>
    </row>
    <row r="192" spans="1:1" ht="15" x14ac:dyDescent="0.25">
      <c r="A192"/>
    </row>
    <row r="193" spans="1:1" ht="15" x14ac:dyDescent="0.25">
      <c r="A193"/>
    </row>
    <row r="194" spans="1:1" ht="15" x14ac:dyDescent="0.25">
      <c r="A194"/>
    </row>
    <row r="195" spans="1:1" ht="15" x14ac:dyDescent="0.25">
      <c r="A195"/>
    </row>
    <row r="196" spans="1:1" ht="15" x14ac:dyDescent="0.25">
      <c r="A196"/>
    </row>
    <row r="197" spans="1:1" ht="15" x14ac:dyDescent="0.25">
      <c r="A197"/>
    </row>
    <row r="198" spans="1:1" ht="15" x14ac:dyDescent="0.25">
      <c r="A198"/>
    </row>
    <row r="199" spans="1:1" ht="15" x14ac:dyDescent="0.25">
      <c r="A199"/>
    </row>
    <row r="200" spans="1:1" ht="15" x14ac:dyDescent="0.25">
      <c r="A200"/>
    </row>
    <row r="201" spans="1:1" ht="15" x14ac:dyDescent="0.25">
      <c r="A201"/>
    </row>
    <row r="202" spans="1:1" ht="15" x14ac:dyDescent="0.25">
      <c r="A202"/>
    </row>
    <row r="203" spans="1:1" ht="15" x14ac:dyDescent="0.25">
      <c r="A203"/>
    </row>
    <row r="204" spans="1:1" ht="15" x14ac:dyDescent="0.25">
      <c r="A204"/>
    </row>
    <row r="205" spans="1:1" ht="15" x14ac:dyDescent="0.25">
      <c r="A205"/>
    </row>
    <row r="206" spans="1:1" ht="15" x14ac:dyDescent="0.25">
      <c r="A206"/>
    </row>
    <row r="207" spans="1:1" ht="15" x14ac:dyDescent="0.25">
      <c r="A207"/>
    </row>
    <row r="208" spans="1:1" ht="15" x14ac:dyDescent="0.25">
      <c r="A208"/>
    </row>
    <row r="209" spans="1:1" ht="15" x14ac:dyDescent="0.25">
      <c r="A209"/>
    </row>
    <row r="210" spans="1:1" ht="15" x14ac:dyDescent="0.25">
      <c r="A210"/>
    </row>
    <row r="211" spans="1:1" ht="15" x14ac:dyDescent="0.25">
      <c r="A211"/>
    </row>
    <row r="212" spans="1:1" ht="15" x14ac:dyDescent="0.25">
      <c r="A212"/>
    </row>
    <row r="213" spans="1:1" ht="15" x14ac:dyDescent="0.25">
      <c r="A213"/>
    </row>
    <row r="214" spans="1:1" ht="15" x14ac:dyDescent="0.25">
      <c r="A214"/>
    </row>
    <row r="215" spans="1:1" ht="15" x14ac:dyDescent="0.25">
      <c r="A215"/>
    </row>
    <row r="216" spans="1:1" ht="15" x14ac:dyDescent="0.25">
      <c r="A216"/>
    </row>
    <row r="217" spans="1:1" ht="15" x14ac:dyDescent="0.25">
      <c r="A217"/>
    </row>
    <row r="218" spans="1:1" ht="15" x14ac:dyDescent="0.25">
      <c r="A218"/>
    </row>
    <row r="219" spans="1:1" ht="15" x14ac:dyDescent="0.25">
      <c r="A219"/>
    </row>
    <row r="220" spans="1:1" ht="15" x14ac:dyDescent="0.25">
      <c r="A220"/>
    </row>
    <row r="221" spans="1:1" ht="15" x14ac:dyDescent="0.25">
      <c r="A221"/>
    </row>
    <row r="222" spans="1:1" ht="15" x14ac:dyDescent="0.25">
      <c r="A222"/>
    </row>
    <row r="223" spans="1:1" ht="15" x14ac:dyDescent="0.25">
      <c r="A223"/>
    </row>
    <row r="224" spans="1:1" ht="15" x14ac:dyDescent="0.25">
      <c r="A224"/>
    </row>
    <row r="225" spans="1:1" ht="15" x14ac:dyDescent="0.25">
      <c r="A225"/>
    </row>
    <row r="226" spans="1:1" ht="15" x14ac:dyDescent="0.25">
      <c r="A226"/>
    </row>
    <row r="227" spans="1:1" ht="15" x14ac:dyDescent="0.25">
      <c r="A227"/>
    </row>
    <row r="228" spans="1:1" ht="15" x14ac:dyDescent="0.25">
      <c r="A228"/>
    </row>
    <row r="229" spans="1:1" ht="15" x14ac:dyDescent="0.25">
      <c r="A229"/>
    </row>
    <row r="230" spans="1:1" ht="15" x14ac:dyDescent="0.25">
      <c r="A230"/>
    </row>
    <row r="231" spans="1:1" ht="15" x14ac:dyDescent="0.25">
      <c r="A231"/>
    </row>
    <row r="232" spans="1:1" ht="15" x14ac:dyDescent="0.25">
      <c r="A232"/>
    </row>
    <row r="233" spans="1:1" ht="15" x14ac:dyDescent="0.25">
      <c r="A233"/>
    </row>
    <row r="234" spans="1:1" ht="15" x14ac:dyDescent="0.25">
      <c r="A234"/>
    </row>
    <row r="235" spans="1:1" ht="15" x14ac:dyDescent="0.25">
      <c r="A235"/>
    </row>
    <row r="236" spans="1:1" ht="15" x14ac:dyDescent="0.25">
      <c r="A236"/>
    </row>
    <row r="237" spans="1:1" ht="15" x14ac:dyDescent="0.25">
      <c r="A237"/>
    </row>
    <row r="238" spans="1:1" ht="15" x14ac:dyDescent="0.25">
      <c r="A238"/>
    </row>
    <row r="239" spans="1:1" ht="15" x14ac:dyDescent="0.25">
      <c r="A239"/>
    </row>
    <row r="240" spans="1:1" ht="15" x14ac:dyDescent="0.25">
      <c r="A240"/>
    </row>
    <row r="241" spans="1:1" ht="15" x14ac:dyDescent="0.25">
      <c r="A241"/>
    </row>
    <row r="242" spans="1:1" ht="15" x14ac:dyDescent="0.25">
      <c r="A242"/>
    </row>
    <row r="243" spans="1:1" ht="15" x14ac:dyDescent="0.25">
      <c r="A243"/>
    </row>
    <row r="244" spans="1:1" ht="15" x14ac:dyDescent="0.25">
      <c r="A244"/>
    </row>
    <row r="245" spans="1:1" ht="15" x14ac:dyDescent="0.25">
      <c r="A245"/>
    </row>
  </sheetData>
  <dataValidations count="2">
    <dataValidation type="list" allowBlank="1" showInputMessage="1" showErrorMessage="1" sqref="H133:H138 H126:H127 H21:H22 H130:H131 H76:H77 H8:H18 H25:H74 H80:H123">
      <formula1>CostType</formula1>
    </dataValidation>
    <dataValidation type="list" allowBlank="1" showInputMessage="1" showErrorMessage="1" sqref="F133:F138 F126:F127 F76:F77 F130:F131 F21:F22 F8:F18 F25:F74 F80:F123">
      <formula1>CostCategory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R273"/>
  <sheetViews>
    <sheetView showGridLines="0" zoomScale="85" zoomScaleNormal="85" workbookViewId="0">
      <pane xSplit="4" ySplit="7" topLeftCell="E8" activePane="bottomRight" state="frozen"/>
      <selection activeCell="L13" sqref="L13"/>
      <selection pane="topRight" activeCell="L13" sqref="L13"/>
      <selection pane="bottomLeft" activeCell="L13" sqref="L13"/>
      <selection pane="bottomRight" activeCell="E8" sqref="E8"/>
    </sheetView>
  </sheetViews>
  <sheetFormatPr defaultColWidth="9.140625" defaultRowHeight="15" x14ac:dyDescent="0.2"/>
  <cols>
    <col min="1" max="1" width="4.28515625" style="1" customWidth="1"/>
    <col min="2" max="2" width="26.42578125" style="1" customWidth="1"/>
    <col min="3" max="3" width="19.42578125" style="1" customWidth="1"/>
    <col min="4" max="4" width="25.28515625" style="1" customWidth="1"/>
    <col min="5" max="6" width="32" style="67" customWidth="1"/>
    <col min="7" max="7" width="16.140625" style="67" customWidth="1"/>
    <col min="8" max="8" width="11.7109375" style="13" customWidth="1"/>
    <col min="9" max="9" width="10.42578125" style="1" customWidth="1"/>
    <col min="10" max="10" width="8.85546875" style="1" customWidth="1"/>
    <col min="11" max="11" width="19.5703125" style="13" customWidth="1"/>
    <col min="12" max="12" width="13.28515625" style="1" customWidth="1"/>
    <col min="13" max="13" width="13.28515625" style="13" customWidth="1"/>
    <col min="14" max="14" width="2.7109375" style="1" customWidth="1"/>
    <col min="15" max="19" width="12.140625" style="1" customWidth="1"/>
    <col min="20" max="20" width="2.85546875" style="1" customWidth="1"/>
    <col min="21" max="25" width="12.140625" style="1" customWidth="1"/>
    <col min="26" max="26" width="9.140625" style="1"/>
    <col min="27" max="27" width="4.140625" style="157" customWidth="1"/>
    <col min="28" max="16384" width="9.140625" style="1"/>
  </cols>
  <sheetData>
    <row r="1" spans="1:30" ht="21" x14ac:dyDescent="0.35">
      <c r="A1" s="19" t="str">
        <f>Assumptions!A1</f>
        <v>Cloud &amp; Infrastructure</v>
      </c>
      <c r="B1" s="19"/>
      <c r="C1" s="16"/>
      <c r="D1" s="16"/>
      <c r="E1" s="64"/>
      <c r="F1" s="64"/>
      <c r="G1" s="64"/>
      <c r="H1" s="17"/>
      <c r="I1" s="16"/>
      <c r="J1" s="83"/>
      <c r="K1" s="17"/>
      <c r="L1" s="16"/>
      <c r="M1" s="17"/>
      <c r="N1" s="87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</row>
    <row r="2" spans="1:30" ht="15.75" x14ac:dyDescent="0.25">
      <c r="A2" s="18" t="str">
        <f>Assumptions!A2</f>
        <v>UE</v>
      </c>
      <c r="B2" s="18"/>
      <c r="C2" s="16"/>
      <c r="D2" s="16"/>
      <c r="E2" s="64"/>
      <c r="F2" s="64"/>
      <c r="G2" s="64"/>
      <c r="H2" s="17"/>
      <c r="I2" s="16"/>
      <c r="J2" s="83"/>
      <c r="K2" s="17"/>
      <c r="L2" s="16"/>
      <c r="M2" s="17"/>
      <c r="N2" s="87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</row>
    <row r="3" spans="1:30" s="40" customFormat="1" x14ac:dyDescent="0.25">
      <c r="A3" s="38" t="s">
        <v>37</v>
      </c>
      <c r="B3" s="38"/>
      <c r="C3" s="38"/>
      <c r="D3" s="38"/>
      <c r="E3" s="65"/>
      <c r="F3" s="65"/>
      <c r="G3" s="65"/>
      <c r="H3" s="39"/>
      <c r="I3" s="38"/>
      <c r="J3" s="84"/>
      <c r="K3" s="39"/>
      <c r="L3" s="38"/>
      <c r="M3" s="39"/>
      <c r="N3" s="8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AA3" s="158"/>
    </row>
    <row r="4" spans="1:30" s="2" customFormat="1" ht="12.75" customHeight="1" x14ac:dyDescent="0.25">
      <c r="B4" s="20"/>
      <c r="C4" s="21"/>
      <c r="D4" s="21"/>
      <c r="E4" s="66"/>
      <c r="F4" s="66"/>
      <c r="G4" s="66"/>
      <c r="H4" s="22"/>
      <c r="I4" s="21"/>
      <c r="J4" s="85"/>
      <c r="K4" s="22"/>
      <c r="L4" s="21"/>
      <c r="M4" s="22"/>
      <c r="N4" s="89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AA4" s="159"/>
    </row>
    <row r="5" spans="1:30" s="2" customFormat="1" ht="12.75" customHeight="1" x14ac:dyDescent="0.25">
      <c r="A5"/>
      <c r="B5" s="23"/>
      <c r="C5" s="21"/>
      <c r="D5" s="21"/>
      <c r="E5" s="66"/>
      <c r="F5" s="66"/>
      <c r="G5" s="66"/>
      <c r="H5" s="22"/>
      <c r="I5" s="21"/>
      <c r="J5" s="85"/>
      <c r="K5" s="22"/>
      <c r="L5" s="21"/>
      <c r="M5" s="22"/>
      <c r="N5" s="89"/>
      <c r="O5" s="21">
        <v>1800</v>
      </c>
      <c r="P5" s="21"/>
      <c r="Q5" s="21"/>
      <c r="R5" s="21"/>
      <c r="S5" s="21"/>
      <c r="T5" s="21"/>
      <c r="U5" s="21"/>
      <c r="V5" s="21"/>
      <c r="W5" s="21"/>
      <c r="X5" s="21"/>
      <c r="Y5" s="21"/>
      <c r="AA5" s="159"/>
    </row>
    <row r="6" spans="1:30" ht="12.75" customHeight="1" x14ac:dyDescent="0.25">
      <c r="A6"/>
      <c r="J6" s="14"/>
      <c r="N6" s="5"/>
      <c r="O6" s="82" t="str">
        <f>IF(ISBLANK(Costs!P6), "", Costs!P6)</f>
        <v>2021/22</v>
      </c>
      <c r="P6" s="82" t="str">
        <f>IF(ISBLANK(Costs!Q6), "", Costs!Q6)</f>
        <v>2022/23</v>
      </c>
      <c r="Q6" s="82" t="str">
        <f>IF(ISBLANK(Costs!R6), "", Costs!R6)</f>
        <v>2023/24</v>
      </c>
      <c r="R6" s="82" t="str">
        <f>IF(ISBLANK(Costs!S6), "", Costs!S6)</f>
        <v>2024/25</v>
      </c>
      <c r="S6" s="82" t="str">
        <f>IF(ISBLANK(Costs!T6), "", Costs!T6)</f>
        <v>2025/26</v>
      </c>
      <c r="U6" s="82" t="str">
        <f>O6</f>
        <v>2021/22</v>
      </c>
      <c r="V6" s="82" t="str">
        <f>P6</f>
        <v>2022/23</v>
      </c>
      <c r="W6" s="82" t="str">
        <f>Q6</f>
        <v>2023/24</v>
      </c>
      <c r="X6" s="82" t="str">
        <f>R6</f>
        <v>2024/25</v>
      </c>
      <c r="Y6" s="82" t="str">
        <f>S6</f>
        <v>2025/26</v>
      </c>
      <c r="AA6" s="160">
        <f>(--(SUM(AA158:AA180)/COUNTA(AA158:AA180)=1))</f>
        <v>1</v>
      </c>
    </row>
    <row r="7" spans="1:30" ht="12.75" customHeight="1" x14ac:dyDescent="0.25">
      <c r="A7"/>
      <c r="B7" s="6" t="str">
        <f>IF(ISBLANK(Costs!B7), "", Costs!B7)</f>
        <v>Workstream</v>
      </c>
      <c r="C7" s="6" t="str">
        <f>IF(ISBLANK(Costs!C7), "", Costs!C7)</f>
        <v>Application</v>
      </c>
      <c r="D7" s="6" t="str">
        <f>IF(ISBLANK(Costs!D7), "", Costs!D7)</f>
        <v/>
      </c>
      <c r="E7" s="6" t="str">
        <f>IF(ISBLANK(Costs!E7), "", Costs!E7)</f>
        <v/>
      </c>
      <c r="F7" s="6" t="str">
        <f>IF(ISBLANK(Costs!F7), "", Costs!F7)</f>
        <v>Cost Category</v>
      </c>
      <c r="G7" s="6" t="str">
        <f>IF(ISBLANK(Costs!G7), "", Costs!G7)</f>
        <v/>
      </c>
      <c r="H7" s="6" t="str">
        <f>IF(ISBLANK(Costs!H7), "", Costs!H7)</f>
        <v>Cost Type</v>
      </c>
      <c r="I7" s="171" t="str">
        <f>IF(ISBLANK(Costs!I7), "", Costs!I7)</f>
        <v>Migrated</v>
      </c>
      <c r="J7" s="171" t="str">
        <f>IF(ISBLANK(Costs!J7), "", Costs!J7)</f>
        <v/>
      </c>
      <c r="K7" s="172" t="str">
        <f>IF(ISBLANK(Costs!K7), "", Costs!K7)</f>
        <v>% Adjustment applied</v>
      </c>
      <c r="L7" s="172" t="str">
        <f>IF(ISBLANK(Costs!L7), "", Costs!L7)</f>
        <v>Full cost pa</v>
      </c>
      <c r="M7" s="172" t="str">
        <f>IF(ISBLANK(Costs!M7), "", Costs!M7)</f>
        <v>% Based costs</v>
      </c>
      <c r="N7" s="8" t="str">
        <f>IF(ISBLANK(Costs!O7), "", Costs!O7)</f>
        <v/>
      </c>
      <c r="O7" s="81" t="str">
        <f>IF(ISBLANK(Costs!P7), "", Costs!P7)</f>
        <v/>
      </c>
      <c r="P7" s="81"/>
      <c r="Q7" s="81"/>
      <c r="R7" s="81"/>
      <c r="S7" s="81"/>
      <c r="T7" s="5"/>
      <c r="U7" s="81" t="s">
        <v>69</v>
      </c>
      <c r="V7" s="81"/>
      <c r="W7" s="81"/>
      <c r="X7" s="81"/>
      <c r="Y7" s="81"/>
    </row>
    <row r="8" spans="1:30" ht="12.75" customHeight="1" x14ac:dyDescent="0.25">
      <c r="A8"/>
      <c r="B8" s="68" t="str">
        <f>IF(ISBLANK(Costs!B8), "", Costs!B8)</f>
        <v>Infrastructure</v>
      </c>
      <c r="C8" s="68" t="str">
        <f>IF(ISBLANK(Costs!$C8), "", Costs!C8)</f>
        <v/>
      </c>
      <c r="D8" s="68" t="str">
        <f>IF(ISBLANK(Costs!D8), "", Costs!D8)</f>
        <v>Server</v>
      </c>
      <c r="E8" s="68" t="str">
        <f>IF(ISBLANK(Costs!$C8), "", Costs!E8)</f>
        <v/>
      </c>
      <c r="F8" s="68" t="str">
        <f>IF(ISBLANK(Costs!F8), "", Costs!F8)</f>
        <v>Materials</v>
      </c>
      <c r="G8" s="68" t="str">
        <f>IF(ISBLANK(Costs!G8), "", Costs!G8)</f>
        <v/>
      </c>
      <c r="H8" s="46" t="str">
        <f>IF(ISBLANK(Costs!H8), "", Costs!H8)</f>
        <v>Capex</v>
      </c>
      <c r="I8" s="141" t="str">
        <f>IF(ISBLANK(Costs!I8), "", Costs!I8)</f>
        <v/>
      </c>
      <c r="J8" s="14" t="str">
        <f>IF(ISBLANK(Costs!J8), "", Costs!J8)</f>
        <v/>
      </c>
      <c r="L8" s="13"/>
      <c r="N8" s="13"/>
      <c r="O8" s="13"/>
      <c r="P8" s="13"/>
      <c r="Q8" s="13"/>
      <c r="R8" s="13"/>
      <c r="S8" s="13"/>
      <c r="T8" s="3"/>
      <c r="U8" s="79">
        <f>Costs!P8</f>
        <v>650830.26040687866</v>
      </c>
      <c r="V8" s="79">
        <f>Costs!Q8</f>
        <v>544549.66040687857</v>
      </c>
      <c r="W8" s="79">
        <f>Costs!R8</f>
        <v>402842.19374021195</v>
      </c>
      <c r="X8" s="79">
        <f>Costs!S8</f>
        <v>1064740.542900457</v>
      </c>
      <c r="Y8" s="79">
        <f>Costs!T8</f>
        <v>473695.92707354535</v>
      </c>
    </row>
    <row r="9" spans="1:30" ht="12.75" customHeight="1" x14ac:dyDescent="0.25">
      <c r="A9"/>
      <c r="B9" s="68" t="str">
        <f>IF(ISBLANK(Costs!B9), "", Costs!B9)</f>
        <v>Infrastructure</v>
      </c>
      <c r="C9" s="68" t="str">
        <f>IF(ISBLANK(Costs!$C9), "", Costs!C9)</f>
        <v/>
      </c>
      <c r="D9" s="68" t="str">
        <f>IF(ISBLANK(Costs!D9), "", Costs!D9)</f>
        <v>Database (Exadata)</v>
      </c>
      <c r="E9" s="68" t="str">
        <f>IF(ISBLANK(Costs!$C9), "", Costs!E9)</f>
        <v/>
      </c>
      <c r="F9" s="68" t="str">
        <f>IF(ISBLANK(Costs!F9), "", Costs!F9)</f>
        <v>Materials</v>
      </c>
      <c r="G9" s="68" t="str">
        <f>IF(ISBLANK(Costs!G9), "", Costs!G9)</f>
        <v/>
      </c>
      <c r="H9" s="46" t="str">
        <f>IF(ISBLANK(Costs!H9), "", Costs!H9)</f>
        <v>Capex</v>
      </c>
      <c r="I9" s="141" t="str">
        <f>IF(ISBLANK(Costs!I9), "", Costs!I9)</f>
        <v/>
      </c>
      <c r="J9" s="14" t="str">
        <f>IF(ISBLANK(Costs!J9), "", Costs!J9)</f>
        <v/>
      </c>
      <c r="L9" s="13"/>
      <c r="N9" s="13"/>
      <c r="O9" s="13"/>
      <c r="P9" s="13"/>
      <c r="Q9" s="13"/>
      <c r="R9" s="13"/>
      <c r="S9" s="13"/>
      <c r="T9" s="3"/>
      <c r="U9" s="79">
        <f>Costs!P9</f>
        <v>301481.90172201395</v>
      </c>
      <c r="V9" s="79">
        <f>Costs!Q9</f>
        <v>301481.90172201395</v>
      </c>
      <c r="W9" s="79">
        <f>Costs!R9</f>
        <v>301481.90172201325</v>
      </c>
      <c r="X9" s="79">
        <f>Costs!S9</f>
        <v>6580348.2938798266</v>
      </c>
      <c r="Y9" s="79">
        <f>Costs!T9</f>
        <v>301481.90172201395</v>
      </c>
    </row>
    <row r="10" spans="1:30" ht="12.75" customHeight="1" x14ac:dyDescent="0.25">
      <c r="A10"/>
      <c r="B10" s="68" t="str">
        <f>IF(ISBLANK(Costs!B10), "", Costs!B10)</f>
        <v>Infrastructure</v>
      </c>
      <c r="C10" s="68" t="str">
        <f>IF(ISBLANK(Costs!C10), "", Costs!C10)</f>
        <v/>
      </c>
      <c r="D10" s="68" t="str">
        <f>IF(ISBLANK(Costs!D10), "", Costs!D10)</f>
        <v>Backup</v>
      </c>
      <c r="E10" s="68" t="str">
        <f>IF(ISBLANK(Costs!E10), "", Costs!E10)</f>
        <v/>
      </c>
      <c r="F10" s="68" t="str">
        <f>IF(ISBLANK(Costs!F10), "", Costs!F10)</f>
        <v>Materials</v>
      </c>
      <c r="G10" s="68" t="str">
        <f>IF(ISBLANK(Costs!G10), "", Costs!G10)</f>
        <v/>
      </c>
      <c r="H10" s="46" t="str">
        <f>IF(ISBLANK(Costs!H10), "", Costs!H10)</f>
        <v>Capex</v>
      </c>
      <c r="I10" s="141" t="str">
        <f>IF(ISBLANK(Costs!I10), "", Costs!I10)</f>
        <v/>
      </c>
      <c r="J10" s="14" t="str">
        <f>IF(ISBLANK(Costs!J10), "", Costs!J10)</f>
        <v/>
      </c>
      <c r="K10" s="49"/>
      <c r="L10" s="49"/>
      <c r="M10" s="49"/>
      <c r="N10" s="49"/>
      <c r="O10" s="49"/>
      <c r="P10" s="49"/>
      <c r="Q10" s="49"/>
      <c r="R10" s="49"/>
      <c r="S10" s="49"/>
      <c r="T10" s="3"/>
      <c r="U10" s="79">
        <f>Costs!P10</f>
        <v>50103.649296984404</v>
      </c>
      <c r="V10" s="79">
        <f>Costs!Q10</f>
        <v>50585.261384844634</v>
      </c>
      <c r="W10" s="79">
        <f>Costs!R10</f>
        <v>51086.137956220453</v>
      </c>
      <c r="X10" s="79">
        <f>Costs!S10</f>
        <v>51607.049590450821</v>
      </c>
      <c r="Y10" s="79">
        <f>Costs!T10</f>
        <v>52148.797690050807</v>
      </c>
      <c r="AD10"/>
    </row>
    <row r="11" spans="1:30" ht="12.75" customHeight="1" x14ac:dyDescent="0.25">
      <c r="A11"/>
      <c r="B11" s="68" t="str">
        <f>IF(ISBLANK(Costs!B11), "", Costs!B11)</f>
        <v>Infrastructure</v>
      </c>
      <c r="C11" s="68" t="str">
        <f>IF(ISBLANK(Costs!C11), "", Costs!C11)</f>
        <v/>
      </c>
      <c r="D11" s="68" t="str">
        <f>IF(ISBLANK(Costs!D11), "", Costs!D11)</f>
        <v>Software</v>
      </c>
      <c r="E11" s="68" t="str">
        <f>IF(ISBLANK(Costs!E11), "", Costs!E11)</f>
        <v/>
      </c>
      <c r="F11" s="68" t="str">
        <f>IF(ISBLANK(Costs!F11), "", Costs!F11)</f>
        <v>Materials</v>
      </c>
      <c r="G11" s="68" t="str">
        <f>IF(ISBLANK(Costs!G11), "", Costs!G11)</f>
        <v/>
      </c>
      <c r="H11" s="46" t="str">
        <f>IF(ISBLANK(Costs!H11), "", Costs!H11)</f>
        <v>Capex</v>
      </c>
      <c r="I11" s="141" t="str">
        <f>IF(ISBLANK(Costs!I11), "", Costs!I11)</f>
        <v/>
      </c>
      <c r="J11" s="14" t="str">
        <f>IF(ISBLANK(Costs!J11), "", Costs!J11)</f>
        <v/>
      </c>
      <c r="K11" s="49"/>
      <c r="L11" s="49"/>
      <c r="M11" s="49"/>
      <c r="N11" s="49"/>
      <c r="O11" s="49"/>
      <c r="P11" s="49"/>
      <c r="Q11" s="49"/>
      <c r="R11" s="49"/>
      <c r="S11" s="49"/>
      <c r="T11" s="3"/>
      <c r="U11" s="79">
        <f>Costs!P11</f>
        <v>900000</v>
      </c>
      <c r="V11" s="79">
        <f>Costs!Q11</f>
        <v>900000</v>
      </c>
      <c r="W11" s="79">
        <f>Costs!R11</f>
        <v>900000</v>
      </c>
      <c r="X11" s="79">
        <f>Costs!S11</f>
        <v>900000</v>
      </c>
      <c r="Y11" s="79">
        <f>Costs!T11</f>
        <v>900001</v>
      </c>
      <c r="AD11"/>
    </row>
    <row r="12" spans="1:30" ht="12.75" customHeight="1" x14ac:dyDescent="0.25">
      <c r="A12"/>
      <c r="B12" s="68" t="str">
        <f>IF(ISBLANK(Costs!B12), "", Costs!B12)</f>
        <v>Infrastructure</v>
      </c>
      <c r="C12" s="68" t="str">
        <f>IF(ISBLANK(Costs!C12), "", Costs!C12)</f>
        <v/>
      </c>
      <c r="D12" s="68" t="str">
        <f>IF(ISBLANK(Costs!D12), "", Costs!D12)</f>
        <v>Network</v>
      </c>
      <c r="E12" s="68" t="str">
        <f>IF(ISBLANK(Costs!E12), "", Costs!E12)</f>
        <v/>
      </c>
      <c r="F12" s="68" t="str">
        <f>IF(ISBLANK(Costs!F12), "", Costs!F12)</f>
        <v>Materials</v>
      </c>
      <c r="G12" s="68" t="str">
        <f>IF(ISBLANK(Costs!G12), "", Costs!G12)</f>
        <v/>
      </c>
      <c r="H12" s="46" t="str">
        <f>IF(ISBLANK(Costs!H12), "", Costs!H12)</f>
        <v>Capex</v>
      </c>
      <c r="I12" s="141" t="str">
        <f>IF(ISBLANK(Costs!I12), "", Costs!I12)</f>
        <v/>
      </c>
      <c r="J12" s="14" t="str">
        <f>IF(ISBLANK(Costs!J12), "", Costs!J12)</f>
        <v/>
      </c>
      <c r="K12" s="49"/>
      <c r="L12" s="49"/>
      <c r="M12" s="49"/>
      <c r="N12" s="49"/>
      <c r="O12" s="49"/>
      <c r="P12" s="49"/>
      <c r="Q12" s="49"/>
      <c r="R12" s="49"/>
      <c r="S12" s="49"/>
      <c r="T12" s="3"/>
      <c r="U12" s="79">
        <f>Costs!P12</f>
        <v>621625</v>
      </c>
      <c r="V12" s="79">
        <f>Costs!Q12</f>
        <v>1075825</v>
      </c>
      <c r="W12" s="79">
        <f>Costs!R12</f>
        <v>301025</v>
      </c>
      <c r="X12" s="79">
        <f>Costs!S12</f>
        <v>234625</v>
      </c>
      <c r="Y12" s="79">
        <f>Costs!T12</f>
        <v>526500</v>
      </c>
      <c r="AD12"/>
    </row>
    <row r="13" spans="1:30" ht="12.75" customHeight="1" x14ac:dyDescent="0.25">
      <c r="A13"/>
      <c r="B13" s="68" t="str">
        <f>IF(ISBLANK(Costs!B13), "", Costs!B13)</f>
        <v>Infrastructure</v>
      </c>
      <c r="C13" s="68" t="str">
        <f>IF(ISBLANK(Costs!C13), "", Costs!C13)</f>
        <v/>
      </c>
      <c r="D13" s="68" t="str">
        <f>IF(ISBLANK(Costs!D13), "", Costs!D13)</f>
        <v>Database (HANA)</v>
      </c>
      <c r="E13" s="68" t="str">
        <f>IF(ISBLANK(Costs!E13), "", Costs!E13)</f>
        <v/>
      </c>
      <c r="F13" s="68" t="str">
        <f>IF(ISBLANK(Costs!F13), "", Costs!F13)</f>
        <v>Materials</v>
      </c>
      <c r="G13" s="68" t="str">
        <f>IF(ISBLANK(Costs!G13), "", Costs!G13)</f>
        <v/>
      </c>
      <c r="H13" s="46" t="str">
        <f>IF(ISBLANK(Costs!H13), "", Costs!H13)</f>
        <v>Capex</v>
      </c>
      <c r="I13" s="141" t="str">
        <f>IF(ISBLANK(Costs!I13), "", Costs!I13)</f>
        <v/>
      </c>
      <c r="J13" s="14" t="str">
        <f>IF(ISBLANK(Costs!J13), "", Costs!J13)</f>
        <v/>
      </c>
      <c r="K13" s="49"/>
      <c r="L13" s="49"/>
      <c r="M13" s="49"/>
      <c r="N13" s="49"/>
      <c r="O13" s="49"/>
      <c r="P13" s="49"/>
      <c r="Q13" s="49"/>
      <c r="R13" s="49"/>
      <c r="S13" s="49"/>
      <c r="T13" s="3"/>
      <c r="U13" s="79">
        <f>Costs!P13</f>
        <v>0</v>
      </c>
      <c r="V13" s="79">
        <f>Costs!Q13</f>
        <v>0</v>
      </c>
      <c r="W13" s="79">
        <f>Costs!R13</f>
        <v>0</v>
      </c>
      <c r="X13" s="79">
        <f>Costs!S13</f>
        <v>1000000</v>
      </c>
      <c r="Y13" s="79">
        <f>Costs!T13</f>
        <v>0</v>
      </c>
      <c r="AD13"/>
    </row>
    <row r="14" spans="1:30" ht="12.75" customHeight="1" x14ac:dyDescent="0.25">
      <c r="A14"/>
      <c r="B14" s="68" t="str">
        <f>IF(ISBLANK(Costs!B14), "", Costs!B14)</f>
        <v/>
      </c>
      <c r="C14" s="68" t="str">
        <f>IF(ISBLANK(Costs!C14), "", Costs!C14)</f>
        <v/>
      </c>
      <c r="D14" s="68" t="str">
        <f>IF(ISBLANK(Costs!D14), "", Costs!D14)</f>
        <v/>
      </c>
      <c r="E14" s="68" t="str">
        <f>IF(ISBLANK(Costs!E14), "", Costs!E14)</f>
        <v/>
      </c>
      <c r="F14" s="68" t="str">
        <f>IF(ISBLANK(Costs!F14), "", Costs!F14)</f>
        <v/>
      </c>
      <c r="G14" s="68" t="str">
        <f>IF(ISBLANK(Costs!G14), "", Costs!G14)</f>
        <v/>
      </c>
      <c r="H14" s="46" t="str">
        <f>IF(ISBLANK(Costs!H14), "", Costs!H14)</f>
        <v/>
      </c>
      <c r="I14" s="141" t="str">
        <f>IF(ISBLANK(Costs!I14), "", Costs!I14)</f>
        <v/>
      </c>
      <c r="J14" s="14" t="str">
        <f>IF(ISBLANK(Costs!J14), "", Costs!J14)</f>
        <v/>
      </c>
      <c r="K14" s="49"/>
      <c r="L14" s="49"/>
      <c r="M14" s="49"/>
      <c r="N14" s="49"/>
      <c r="O14" s="49"/>
      <c r="P14" s="49"/>
      <c r="Q14" s="49"/>
      <c r="R14" s="49"/>
      <c r="S14" s="49"/>
      <c r="T14" s="3"/>
      <c r="U14" s="79">
        <f>Costs!P14</f>
        <v>0</v>
      </c>
      <c r="V14" s="79">
        <f>Costs!Q14</f>
        <v>0</v>
      </c>
      <c r="W14" s="79">
        <f>Costs!R14</f>
        <v>0</v>
      </c>
      <c r="X14" s="79">
        <f>Costs!S14</f>
        <v>0</v>
      </c>
      <c r="Y14" s="79">
        <f>Costs!T14</f>
        <v>0</v>
      </c>
      <c r="AD14"/>
    </row>
    <row r="15" spans="1:30" ht="12.75" customHeight="1" x14ac:dyDescent="0.25">
      <c r="A15"/>
      <c r="B15" s="68" t="str">
        <f>IF(ISBLANK(Costs!B15), "", Costs!B15)</f>
        <v/>
      </c>
      <c r="C15" s="68" t="str">
        <f>IF(ISBLANK(Costs!C15), "", Costs!C15)</f>
        <v/>
      </c>
      <c r="D15" s="68" t="str">
        <f>IF(ISBLANK(Costs!D15), "", Costs!D15)</f>
        <v/>
      </c>
      <c r="E15" s="68" t="str">
        <f>IF(ISBLANK(Costs!E15), "", Costs!E15)</f>
        <v/>
      </c>
      <c r="F15" s="68" t="str">
        <f>IF(ISBLANK(Costs!F15), "", Costs!F15)</f>
        <v/>
      </c>
      <c r="G15" s="68" t="str">
        <f>IF(ISBLANK(Costs!G15), "", Costs!G15)</f>
        <v/>
      </c>
      <c r="H15" s="46" t="str">
        <f>IF(ISBLANK(Costs!H15), "", Costs!H15)</f>
        <v/>
      </c>
      <c r="I15" s="141" t="str">
        <f>IF(ISBLANK(Costs!I15), "", Costs!I15)</f>
        <v/>
      </c>
      <c r="J15" s="14" t="str">
        <f>IF(ISBLANK(Costs!J15), "", Costs!J15)</f>
        <v/>
      </c>
      <c r="K15" s="49"/>
      <c r="L15" s="49"/>
      <c r="M15" s="49"/>
      <c r="N15" s="49"/>
      <c r="O15" s="49"/>
      <c r="P15" s="49"/>
      <c r="Q15" s="49"/>
      <c r="R15" s="49"/>
      <c r="S15" s="49"/>
      <c r="T15" s="3"/>
      <c r="U15" s="79">
        <f>Costs!P15</f>
        <v>0</v>
      </c>
      <c r="V15" s="79">
        <f>Costs!Q15</f>
        <v>0</v>
      </c>
      <c r="W15" s="79">
        <f>Costs!R15</f>
        <v>0</v>
      </c>
      <c r="X15" s="79">
        <f>Costs!S15</f>
        <v>0</v>
      </c>
      <c r="Y15" s="79">
        <f>Costs!T15</f>
        <v>0</v>
      </c>
      <c r="AD15"/>
    </row>
    <row r="16" spans="1:30" ht="12.75" customHeight="1" x14ac:dyDescent="0.25">
      <c r="A16"/>
      <c r="B16" s="68" t="str">
        <f>IF(ISBLANK(Costs!B16), "", Costs!B16)</f>
        <v/>
      </c>
      <c r="C16" s="68" t="str">
        <f>IF(ISBLANK(Costs!C16), "", Costs!C16)</f>
        <v/>
      </c>
      <c r="D16" s="68" t="str">
        <f>IF(ISBLANK(Costs!D16), "", Costs!D16)</f>
        <v/>
      </c>
      <c r="E16" s="68" t="str">
        <f>IF(ISBLANK(Costs!E16), "", Costs!E16)</f>
        <v/>
      </c>
      <c r="F16" s="68" t="str">
        <f>IF(ISBLANK(Costs!F16), "", Costs!F16)</f>
        <v/>
      </c>
      <c r="G16" s="68" t="str">
        <f>IF(ISBLANK(Costs!G16), "", Costs!G16)</f>
        <v/>
      </c>
      <c r="H16" s="46" t="str">
        <f>IF(ISBLANK(Costs!H16), "", Costs!H16)</f>
        <v/>
      </c>
      <c r="I16" s="141" t="str">
        <f>IF(ISBLANK(Costs!I16), "", Costs!I16)</f>
        <v/>
      </c>
      <c r="J16" s="14" t="str">
        <f>IF(ISBLANK(Costs!J16), "", Costs!J16)</f>
        <v/>
      </c>
      <c r="K16" s="49"/>
      <c r="L16" s="49"/>
      <c r="M16" s="49"/>
      <c r="N16" s="49"/>
      <c r="O16" s="49"/>
      <c r="P16" s="49"/>
      <c r="Q16" s="49"/>
      <c r="R16" s="49"/>
      <c r="S16" s="49"/>
      <c r="T16" s="3"/>
      <c r="U16" s="79">
        <f>Costs!P16</f>
        <v>0</v>
      </c>
      <c r="V16" s="79">
        <f>Costs!Q16</f>
        <v>0</v>
      </c>
      <c r="W16" s="79">
        <f>Costs!R16</f>
        <v>0</v>
      </c>
      <c r="X16" s="79">
        <f>Costs!S16</f>
        <v>0</v>
      </c>
      <c r="Y16" s="79">
        <f>Costs!T16</f>
        <v>0</v>
      </c>
      <c r="AD16"/>
    </row>
    <row r="17" spans="1:30" ht="12.75" customHeight="1" x14ac:dyDescent="0.25">
      <c r="A17"/>
      <c r="B17" s="68" t="str">
        <f>IF(ISBLANK(Costs!B17), "", Costs!B17)</f>
        <v/>
      </c>
      <c r="C17" s="68" t="s">
        <v>1</v>
      </c>
      <c r="D17" s="68" t="s">
        <v>1</v>
      </c>
      <c r="E17" s="68" t="str">
        <f>IF(ISBLANK(Costs!E17), "", Costs!E17)</f>
        <v/>
      </c>
      <c r="F17" s="68" t="str">
        <f>IF(ISBLANK(Costs!F17), "", Costs!F17)</f>
        <v/>
      </c>
      <c r="G17" s="68" t="str">
        <f>IF(ISBLANK(Costs!G17), "", Costs!G17)</f>
        <v/>
      </c>
      <c r="H17" s="46" t="str">
        <f>IF(ISBLANK(Costs!H17), "", Costs!H17)</f>
        <v/>
      </c>
      <c r="I17" s="141" t="str">
        <f>IF(ISBLANK(Costs!I17), "", Costs!I17)</f>
        <v/>
      </c>
      <c r="J17" s="14" t="str">
        <f>IF(ISBLANK(Costs!J17), "", Costs!J17)</f>
        <v/>
      </c>
      <c r="K17" s="49"/>
      <c r="L17" s="49"/>
      <c r="M17" s="49"/>
      <c r="N17" s="49"/>
      <c r="O17" s="49"/>
      <c r="P17" s="49"/>
      <c r="Q17" s="49"/>
      <c r="R17" s="49"/>
      <c r="S17" s="49"/>
      <c r="T17" s="3"/>
      <c r="U17" s="79">
        <f>Costs!P17</f>
        <v>0</v>
      </c>
      <c r="V17" s="79">
        <f>Costs!Q17</f>
        <v>0</v>
      </c>
      <c r="W17" s="79">
        <f>Costs!R17</f>
        <v>0</v>
      </c>
      <c r="X17" s="79">
        <f>Costs!S17</f>
        <v>0</v>
      </c>
      <c r="Y17" s="79">
        <f>Costs!T17</f>
        <v>0</v>
      </c>
      <c r="AD17"/>
    </row>
    <row r="18" spans="1:30" ht="12.75" customHeight="1" x14ac:dyDescent="0.25">
      <c r="A18"/>
      <c r="B18" s="68" t="str">
        <f>IF(ISBLANK(Costs!B18), "", Costs!B18)</f>
        <v/>
      </c>
      <c r="C18" s="68" t="s">
        <v>3</v>
      </c>
      <c r="D18" s="68" t="s">
        <v>3</v>
      </c>
      <c r="E18" s="68" t="str">
        <f>IF(ISBLANK(Costs!E18), "", Costs!E18)</f>
        <v/>
      </c>
      <c r="F18" s="68" t="str">
        <f>IF(ISBLANK(Costs!F18), "", Costs!F18)</f>
        <v/>
      </c>
      <c r="G18" s="68" t="str">
        <f>IF(ISBLANK(Costs!G18), "", Costs!G18)</f>
        <v/>
      </c>
      <c r="H18" s="46" t="str">
        <f>IF(ISBLANK(Costs!H18), "", Costs!H18)</f>
        <v/>
      </c>
      <c r="I18" s="141" t="str">
        <f>IF(ISBLANK(Costs!I18), "", Costs!I18)</f>
        <v/>
      </c>
      <c r="J18" s="14" t="str">
        <f>IF(ISBLANK(Costs!J18), "", Costs!J18)</f>
        <v/>
      </c>
      <c r="K18" s="49"/>
      <c r="L18" s="49"/>
      <c r="M18" s="49"/>
      <c r="N18" s="49"/>
      <c r="O18" s="49"/>
      <c r="P18" s="49"/>
      <c r="Q18" s="49"/>
      <c r="R18" s="49"/>
      <c r="S18" s="49"/>
      <c r="T18" s="3"/>
      <c r="U18" s="79">
        <f>Costs!P18</f>
        <v>0</v>
      </c>
      <c r="V18" s="79">
        <f>Costs!Q18</f>
        <v>0</v>
      </c>
      <c r="W18" s="79">
        <f>Costs!R18</f>
        <v>0</v>
      </c>
      <c r="X18" s="79">
        <f>Costs!S18</f>
        <v>0</v>
      </c>
      <c r="Y18" s="79">
        <f>Costs!T18</f>
        <v>0</v>
      </c>
      <c r="AD18"/>
    </row>
    <row r="19" spans="1:30" ht="12.75" customHeight="1" x14ac:dyDescent="0.25">
      <c r="A19"/>
      <c r="B19"/>
      <c r="C19"/>
      <c r="D19"/>
      <c r="E19"/>
      <c r="F19"/>
      <c r="G19"/>
      <c r="H19"/>
      <c r="I19" s="129"/>
      <c r="J19"/>
      <c r="K19"/>
      <c r="L19"/>
      <c r="M19" s="130" t="str">
        <f>IF(ISBLANK(Costs!M19), "", Costs!M19)</f>
        <v/>
      </c>
      <c r="N19"/>
      <c r="O19"/>
      <c r="P19"/>
      <c r="Q19"/>
      <c r="R19"/>
      <c r="S19"/>
      <c r="T19"/>
      <c r="U19"/>
      <c r="V19"/>
      <c r="W19"/>
      <c r="X19"/>
      <c r="Y19"/>
      <c r="Z19"/>
      <c r="AD19"/>
    </row>
    <row r="20" spans="1:30" ht="12.75" customHeight="1" x14ac:dyDescent="0.25">
      <c r="A20"/>
      <c r="B20"/>
      <c r="C20"/>
      <c r="D20"/>
      <c r="E20"/>
      <c r="F20"/>
      <c r="G20"/>
      <c r="H20"/>
      <c r="I20" s="129"/>
      <c r="J20"/>
      <c r="K20"/>
      <c r="L20"/>
      <c r="M20" s="130"/>
      <c r="N20"/>
      <c r="O20"/>
      <c r="P20"/>
      <c r="Q20"/>
      <c r="R20"/>
      <c r="S20"/>
      <c r="T20"/>
      <c r="U20"/>
      <c r="V20"/>
      <c r="W20"/>
      <c r="X20"/>
      <c r="Y20"/>
      <c r="Z20"/>
      <c r="AD20"/>
    </row>
    <row r="21" spans="1:30" ht="12.75" customHeight="1" x14ac:dyDescent="0.25">
      <c r="A21"/>
      <c r="B21" s="68" t="str">
        <f>IF(ISBLANK(Costs!B21), "", Costs!B21)</f>
        <v>Infrastructure</v>
      </c>
      <c r="C21" s="68" t="str">
        <f>IF(ISBLANK(Costs!C21), "", Costs!C21)</f>
        <v/>
      </c>
      <c r="D21" s="68" t="str">
        <f>IF(ISBLANK(Costs!D21), "", Costs!D21)</f>
        <v/>
      </c>
      <c r="E21" s="68" t="str">
        <f>IF(ISBLANK(Costs!E21), "", Costs!E21)</f>
        <v/>
      </c>
      <c r="F21" s="68" t="str">
        <f>IF(ISBLANK(Costs!F21), "", Costs!F21)</f>
        <v>Labour</v>
      </c>
      <c r="G21" s="68" t="str">
        <f>IF(ISBLANK(Costs!G21), "", Costs!G21)</f>
        <v/>
      </c>
      <c r="H21" s="46" t="str">
        <f>IF(ISBLANK(Costs!H21), "", Costs!H21)</f>
        <v>Capex</v>
      </c>
      <c r="I21" s="141" t="str">
        <f>IF(ISBLANK(Costs!I21), "", Costs!I21)</f>
        <v/>
      </c>
      <c r="J21" s="14" t="str">
        <f>IF(ISBLANK(Costs!J21), "", Costs!J21)</f>
        <v/>
      </c>
      <c r="K21" s="49"/>
      <c r="M21" s="55">
        <f>IF(ISBLANK(Costs!M21), "", Costs!M21)</f>
        <v>0.2</v>
      </c>
      <c r="N21"/>
      <c r="O21"/>
      <c r="P21"/>
      <c r="Q21"/>
      <c r="R21"/>
      <c r="S21"/>
      <c r="T21" s="3"/>
      <c r="U21" s="9">
        <f>$M21*SUM(U$8:U$18)</f>
        <v>504808.16228517541</v>
      </c>
      <c r="V21" s="9">
        <f t="shared" ref="U21:Y22" si="0">$M21*SUM(V$8:V$18)</f>
        <v>574488.36470274744</v>
      </c>
      <c r="W21" s="9">
        <f t="shared" si="0"/>
        <v>391287.04668368911</v>
      </c>
      <c r="X21" s="9">
        <f t="shared" si="0"/>
        <v>1966264.1772741468</v>
      </c>
      <c r="Y21" s="9">
        <f t="shared" si="0"/>
        <v>450765.52529712202</v>
      </c>
      <c r="AD21"/>
    </row>
    <row r="22" spans="1:30" ht="12.75" customHeight="1" x14ac:dyDescent="0.25">
      <c r="A22"/>
      <c r="B22" s="68" t="str">
        <f>IF(ISBLANK(Costs!B22), "", Costs!B22)</f>
        <v>Infrastructure</v>
      </c>
      <c r="C22" s="68" t="str">
        <f>IF(ISBLANK(Costs!C22), "", Costs!C22)</f>
        <v/>
      </c>
      <c r="D22" s="68" t="str">
        <f>IF(ISBLANK(Costs!D22), "", Costs!D22)</f>
        <v/>
      </c>
      <c r="E22" s="68" t="str">
        <f>IF(ISBLANK(Costs!E22), "", Costs!E22)</f>
        <v/>
      </c>
      <c r="F22" s="68" t="str">
        <f>IF(ISBLANK(Costs!F22), "", Costs!F22)</f>
        <v>Contracts</v>
      </c>
      <c r="G22" s="68" t="str">
        <f>IF(ISBLANK(Costs!G22), "", Costs!G22)</f>
        <v/>
      </c>
      <c r="H22" s="46" t="str">
        <f>IF(ISBLANK(Costs!H22), "", Costs!H22)</f>
        <v>Capex</v>
      </c>
      <c r="I22" s="141" t="str">
        <f>IF(ISBLANK(Costs!I22), "", Costs!I22)</f>
        <v/>
      </c>
      <c r="J22" s="14" t="str">
        <f>IF(ISBLANK(Costs!J22), "", Costs!J22)</f>
        <v/>
      </c>
      <c r="K22" s="49"/>
      <c r="M22" s="55">
        <f>IF(ISBLANK(Costs!M22), "", Costs!M22)</f>
        <v>0.35</v>
      </c>
      <c r="N22"/>
      <c r="O22"/>
      <c r="P22"/>
      <c r="Q22"/>
      <c r="R22"/>
      <c r="S22"/>
      <c r="T22" s="3"/>
      <c r="U22" s="9">
        <f t="shared" si="0"/>
        <v>883414.28399905679</v>
      </c>
      <c r="V22" s="9">
        <f t="shared" si="0"/>
        <v>1005354.6382298078</v>
      </c>
      <c r="W22" s="9">
        <f t="shared" si="0"/>
        <v>684752.33169645595</v>
      </c>
      <c r="X22" s="9">
        <f t="shared" si="0"/>
        <v>3440962.3102297564</v>
      </c>
      <c r="Y22" s="9">
        <f t="shared" si="0"/>
        <v>788839.6692699634</v>
      </c>
      <c r="AD22"/>
    </row>
    <row r="23" spans="1:30" ht="12.75" customHeight="1" x14ac:dyDescent="0.25">
      <c r="A23"/>
      <c r="B23" s="8"/>
      <c r="C23" s="8"/>
      <c r="D23" s="8"/>
      <c r="E23" s="8"/>
      <c r="F23" s="8"/>
      <c r="G23" s="8"/>
      <c r="H23" s="8"/>
      <c r="I23" s="74"/>
      <c r="J23" s="14"/>
      <c r="K23" s="8"/>
      <c r="L23" s="8"/>
      <c r="M23" s="8"/>
      <c r="N23"/>
      <c r="O23"/>
      <c r="P23"/>
      <c r="Q23"/>
      <c r="R23"/>
      <c r="S23"/>
      <c r="T23" s="3"/>
      <c r="U23" s="10"/>
      <c r="V23" s="10"/>
      <c r="W23" s="10"/>
      <c r="X23" s="10"/>
      <c r="Y23" s="10"/>
      <c r="AD23"/>
    </row>
    <row r="24" spans="1:30" ht="12.75" customHeight="1" x14ac:dyDescent="0.25">
      <c r="A24"/>
      <c r="B24" s="8"/>
      <c r="C24" s="8"/>
      <c r="D24" s="8"/>
      <c r="E24" s="8"/>
      <c r="F24" s="8"/>
      <c r="G24" s="8"/>
      <c r="H24" s="8"/>
      <c r="I24" s="8"/>
      <c r="J24" s="14"/>
      <c r="K24" s="8"/>
      <c r="L24" s="8"/>
      <c r="M24" s="8"/>
      <c r="N24" s="90"/>
      <c r="O24" s="10"/>
      <c r="P24" s="10"/>
      <c r="Q24" s="10"/>
      <c r="R24" s="10"/>
      <c r="S24" s="10"/>
      <c r="T24" s="3"/>
      <c r="U24" s="10"/>
      <c r="V24" s="10"/>
      <c r="W24" s="10"/>
      <c r="X24" s="10"/>
      <c r="Y24" s="10"/>
      <c r="AD24"/>
    </row>
    <row r="25" spans="1:30" ht="12.75" customHeight="1" x14ac:dyDescent="0.25">
      <c r="A25"/>
      <c r="B25" s="68" t="str">
        <f>IF(ISBLANK(Costs!B25), "", Costs!B25)</f>
        <v>Infrastructure</v>
      </c>
      <c r="C25" s="68" t="str">
        <f>IF(ISBLANK(Costs!C25), "", Costs!C25)</f>
        <v>SAP ERP</v>
      </c>
      <c r="D25" s="68" t="str">
        <f>IF(ISBLANK(Costs!D25), "", Costs!D25)</f>
        <v>Server</v>
      </c>
      <c r="E25" s="68" t="str">
        <f>IF(ISBLANK(Costs!E25), "", Costs!E25)</f>
        <v/>
      </c>
      <c r="F25" s="68" t="str">
        <f>IF(ISBLANK(Costs!F25), "", Costs!F25)</f>
        <v>Materials</v>
      </c>
      <c r="G25" s="68" t="str">
        <f>IF(ISBLANK(Costs!G25), "", Costs!G25)</f>
        <v/>
      </c>
      <c r="H25" s="46" t="str">
        <f>IF(ISBLANK(Costs!H25), "", Costs!H25)</f>
        <v>Capex reduction</v>
      </c>
      <c r="I25" s="142" t="b">
        <f>IF(ISBLANK(Costs!$C25), 0, INDEX(Assumptions!$E$15:$G$24, MATCH($C25, Assumptions!$B$15:$B$24,0), MATCH($A$3, Options, 0)))</f>
        <v>0</v>
      </c>
      <c r="J25" s="14" t="str">
        <f>IF(ISBLANK(Costs!J25), "", Costs!J25)</f>
        <v/>
      </c>
      <c r="K25" s="55">
        <f>Costs!K25*I25</f>
        <v>0</v>
      </c>
      <c r="L25"/>
      <c r="M25" s="8"/>
      <c r="N25" s="90"/>
      <c r="O25" s="79">
        <f>IF($C25="",0,IF($C25=Assumptions!$B$24,INDEX(Assumptions!E$51:E$53,MATCH($A$3,Assumptions!$B$51:$B$53,0)),INDEX(Assumptions!E$34:E$43,MATCH($C25,Assumptions!$B$34:$B$43,0))*$I25))</f>
        <v>0</v>
      </c>
      <c r="P25" s="79">
        <f>IF($C25="",0,IF($C25=Assumptions!$B$24,INDEX(Assumptions!F$51:F$53,MATCH($A$3,Assumptions!$B$51:$B$53,0)),INDEX(Assumptions!F$34:F$43,MATCH($C25,Assumptions!$B$34:$B$43,0))*$I25))</f>
        <v>0</v>
      </c>
      <c r="Q25" s="79">
        <f>IF($C25="",0,IF($C25=Assumptions!$B$24,INDEX(Assumptions!G$51:G$53,MATCH($A$3,Assumptions!$B$51:$B$53,0)),INDEX(Assumptions!G$34:G$43,MATCH($C25,Assumptions!$B$34:$B$43,0))*$I25))</f>
        <v>0</v>
      </c>
      <c r="R25" s="79">
        <f>IF($C25="",0,IF($C25=Assumptions!$B$24,INDEX(Assumptions!H$51:H$53,MATCH($A$3,Assumptions!$B$51:$B$53,0)),INDEX(Assumptions!H$34:H$43,MATCH($C25,Assumptions!$B$34:$B$43,0))*$I25))</f>
        <v>0</v>
      </c>
      <c r="S25" s="79">
        <f>IF($C25="",0,IF($C25=Assumptions!$B$24,INDEX(Assumptions!I$51:I$53,MATCH($A$3,Assumptions!$B$51:$B$53,0)),INDEX(Assumptions!I$34:I$43,MATCH($C25,Assumptions!$B$34:$B$43,0))*$I25))</f>
        <v>0</v>
      </c>
      <c r="T25" s="3"/>
      <c r="U25" s="9">
        <f t="shared" ref="U25" si="1">IF($I25,$K25*SUMIF($D$8:$D$22,$D25,U$8:U$22)*O25,0)</f>
        <v>0</v>
      </c>
      <c r="V25" s="9">
        <f t="shared" ref="V25" si="2">IF($I25,$K25*SUMIF($D$8:$D$22,$D25,V$8:V$22)*P25,0)</f>
        <v>0</v>
      </c>
      <c r="W25" s="9">
        <f t="shared" ref="W25" si="3">IF($I25,$K25*SUMIF($D$8:$D$22,$D25,W$8:W$22)*Q25,0)</f>
        <v>0</v>
      </c>
      <c r="X25" s="9">
        <f t="shared" ref="X25" si="4">IF($I25,$K25*SUMIF($D$8:$D$22,$D25,X$8:X$22)*R25,0)</f>
        <v>0</v>
      </c>
      <c r="Y25" s="9">
        <f t="shared" ref="Y25" si="5">IF($I25,$K25*SUMIF($D$8:$D$22,$D25,Y$8:Y$22)*S25,0)</f>
        <v>0</v>
      </c>
      <c r="AD25"/>
    </row>
    <row r="26" spans="1:30" ht="12.75" customHeight="1" x14ac:dyDescent="0.25">
      <c r="A26"/>
      <c r="B26" s="68" t="str">
        <f>IF(ISBLANK(Costs!B26), "", Costs!B26)</f>
        <v>Infrastructure</v>
      </c>
      <c r="C26" s="68" t="str">
        <f>IF(ISBLANK(Costs!C26), "", Costs!C26)</f>
        <v>SAP ERP</v>
      </c>
      <c r="D26" s="68" t="str">
        <f>IF(ISBLANK(Costs!D26), "", Costs!D26)</f>
        <v>Database (Exadata)</v>
      </c>
      <c r="E26" s="68" t="str">
        <f>IF(ISBLANK(Costs!E26), "", Costs!E26)</f>
        <v/>
      </c>
      <c r="F26" s="68" t="str">
        <f>IF(ISBLANK(Costs!F26), "", Costs!F26)</f>
        <v>Materials</v>
      </c>
      <c r="G26" s="68" t="str">
        <f>IF(ISBLANK(Costs!G26), "", Costs!G26)</f>
        <v/>
      </c>
      <c r="H26" s="46" t="str">
        <f>IF(ISBLANK(Costs!H26), "", Costs!H26)</f>
        <v>Capex reduction</v>
      </c>
      <c r="I26" s="142" t="b">
        <f>IF(ISBLANK(Costs!$C26), 0, INDEX(Assumptions!$E$15:$G$24, MATCH($C26, Assumptions!$B$15:$B$24,0), MATCH($A$3, Options, 0)))</f>
        <v>0</v>
      </c>
      <c r="J26" s="14" t="str">
        <f>IF(ISBLANK(Costs!J26), "", Costs!J26)</f>
        <v/>
      </c>
      <c r="K26" s="55">
        <f>Costs!K26*I26</f>
        <v>0</v>
      </c>
      <c r="L26"/>
      <c r="M26" s="8"/>
      <c r="N26" s="90"/>
      <c r="O26" s="79">
        <f>IF($C26="",0,IF($C26=Assumptions!$B$24,INDEX(Assumptions!E$51:E$53,MATCH($A$3,Assumptions!$B$51:$B$53,0)),INDEX(Assumptions!E$34:E$43,MATCH($C26,Assumptions!$B$34:$B$43,0))*$I26))</f>
        <v>0</v>
      </c>
      <c r="P26" s="79">
        <f>IF($C26="",0,IF($C26=Assumptions!$B$24,INDEX(Assumptions!F$51:F$53,MATCH($A$3,Assumptions!$B$51:$B$53,0)),INDEX(Assumptions!F$34:F$43,MATCH($C26,Assumptions!$B$34:$B$43,0))*$I26))</f>
        <v>0</v>
      </c>
      <c r="Q26" s="79">
        <f>IF($C26="",0,IF($C26=Assumptions!$B$24,INDEX(Assumptions!G$51:G$53,MATCH($A$3,Assumptions!$B$51:$B$53,0)),INDEX(Assumptions!G$34:G$43,MATCH($C26,Assumptions!$B$34:$B$43,0))*$I26))</f>
        <v>0</v>
      </c>
      <c r="R26" s="79">
        <f>IF($C26="",0,IF($C26=Assumptions!$B$24,INDEX(Assumptions!H$51:H$53,MATCH($A$3,Assumptions!$B$51:$B$53,0)),INDEX(Assumptions!H$34:H$43,MATCH($C26,Assumptions!$B$34:$B$43,0))*$I26))</f>
        <v>0</v>
      </c>
      <c r="S26" s="79">
        <f>IF($C26="",0,IF($C26=Assumptions!$B$24,INDEX(Assumptions!I$51:I$53,MATCH($A$3,Assumptions!$B$51:$B$53,0)),INDEX(Assumptions!I$34:I$43,MATCH($C26,Assumptions!$B$34:$B$43,0))*$I26))</f>
        <v>0</v>
      </c>
      <c r="T26" s="3"/>
      <c r="U26" s="9">
        <f t="shared" ref="U26:U64" si="6">IF($I26,$K26*SUMIF($D$8:$D$22,$D26,U$8:U$22)*O26,0)</f>
        <v>0</v>
      </c>
      <c r="V26" s="9">
        <f t="shared" ref="V26:V64" si="7">IF($I26,$K26*SUMIF($D$8:$D$22,$D26,V$8:V$22)*P26,0)</f>
        <v>0</v>
      </c>
      <c r="W26" s="9">
        <f t="shared" ref="W26:W64" si="8">IF($I26,$K26*SUMIF($D$8:$D$22,$D26,W$8:W$22)*Q26,0)</f>
        <v>0</v>
      </c>
      <c r="X26" s="9">
        <f t="shared" ref="X26:X64" si="9">IF($I26,$K26*SUMIF($D$8:$D$22,$D26,X$8:X$22)*R26,0)</f>
        <v>0</v>
      </c>
      <c r="Y26" s="9">
        <f t="shared" ref="Y26:Y64" si="10">IF($I26,$K26*SUMIF($D$8:$D$22,$D26,Y$8:Y$22)*S26,0)</f>
        <v>0</v>
      </c>
      <c r="AD26"/>
    </row>
    <row r="27" spans="1:30" ht="12.75" customHeight="1" x14ac:dyDescent="0.25">
      <c r="A27"/>
      <c r="B27" s="68" t="str">
        <f>IF(ISBLANK(Costs!B27), "", Costs!B27)</f>
        <v>Infrastructure</v>
      </c>
      <c r="C27" s="68" t="str">
        <f>IF(ISBLANK(Costs!C27), "", Costs!C27)</f>
        <v>SAP ERP</v>
      </c>
      <c r="D27" s="68" t="str">
        <f>IF(ISBLANK(Costs!D27), "", Costs!D27)</f>
        <v>Backup</v>
      </c>
      <c r="E27" s="68" t="str">
        <f>IF(ISBLANK(Costs!E27), "", Costs!E27)</f>
        <v/>
      </c>
      <c r="F27" s="68" t="str">
        <f>IF(ISBLANK(Costs!F27), "", Costs!F27)</f>
        <v>Materials</v>
      </c>
      <c r="G27" s="68" t="str">
        <f>IF(ISBLANK(Costs!G27), "", Costs!G27)</f>
        <v/>
      </c>
      <c r="H27" s="46" t="str">
        <f>IF(ISBLANK(Costs!H27), "", Costs!H27)</f>
        <v>Capex reduction</v>
      </c>
      <c r="I27" s="142" t="b">
        <f>IF(ISBLANK(Costs!$C27), 0, INDEX(Assumptions!$E$15:$G$24, MATCH($C27, Assumptions!$B$15:$B$24,0), MATCH($A$3, Options, 0)))</f>
        <v>0</v>
      </c>
      <c r="J27" s="14" t="str">
        <f>IF(ISBLANK(Costs!J27), "", Costs!J27)</f>
        <v/>
      </c>
      <c r="K27" s="55">
        <f>Costs!K27*I27</f>
        <v>0</v>
      </c>
      <c r="L27"/>
      <c r="M27" s="8"/>
      <c r="N27" s="90"/>
      <c r="O27" s="79">
        <f>IF($C27="",0,IF($C27=Assumptions!$B$24,INDEX(Assumptions!E$51:E$53,MATCH($A$3,Assumptions!$B$51:$B$53,0)),INDEX(Assumptions!E$34:E$43,MATCH($C27,Assumptions!$B$34:$B$43,0))*$I27))</f>
        <v>0</v>
      </c>
      <c r="P27" s="79">
        <f>IF($C27="",0,IF($C27=Assumptions!$B$24,INDEX(Assumptions!F$51:F$53,MATCH($A$3,Assumptions!$B$51:$B$53,0)),INDEX(Assumptions!F$34:F$43,MATCH($C27,Assumptions!$B$34:$B$43,0))*$I27))</f>
        <v>0</v>
      </c>
      <c r="Q27" s="79">
        <f>IF($C27="",0,IF($C27=Assumptions!$B$24,INDEX(Assumptions!G$51:G$53,MATCH($A$3,Assumptions!$B$51:$B$53,0)),INDEX(Assumptions!G$34:G$43,MATCH($C27,Assumptions!$B$34:$B$43,0))*$I27))</f>
        <v>0</v>
      </c>
      <c r="R27" s="79">
        <f>IF($C27="",0,IF($C27=Assumptions!$B$24,INDEX(Assumptions!H$51:H$53,MATCH($A$3,Assumptions!$B$51:$B$53,0)),INDEX(Assumptions!H$34:H$43,MATCH($C27,Assumptions!$B$34:$B$43,0))*$I27))</f>
        <v>0</v>
      </c>
      <c r="S27" s="79">
        <f>IF($C27="",0,IF($C27=Assumptions!$B$24,INDEX(Assumptions!I$51:I$53,MATCH($A$3,Assumptions!$B$51:$B$53,0)),INDEX(Assumptions!I$34:I$43,MATCH($C27,Assumptions!$B$34:$B$43,0))*$I27))</f>
        <v>0</v>
      </c>
      <c r="T27" s="3"/>
      <c r="U27" s="9">
        <f t="shared" si="6"/>
        <v>0</v>
      </c>
      <c r="V27" s="9">
        <f t="shared" si="7"/>
        <v>0</v>
      </c>
      <c r="W27" s="9">
        <f t="shared" si="8"/>
        <v>0</v>
      </c>
      <c r="X27" s="9">
        <f t="shared" si="9"/>
        <v>0</v>
      </c>
      <c r="Y27" s="9">
        <f t="shared" si="10"/>
        <v>0</v>
      </c>
      <c r="AD27"/>
    </row>
    <row r="28" spans="1:30" ht="12.75" customHeight="1" x14ac:dyDescent="0.25">
      <c r="A28"/>
      <c r="B28" s="68" t="str">
        <f>IF(ISBLANK(Costs!B28), "", Costs!B28)</f>
        <v>Infrastructure</v>
      </c>
      <c r="C28" s="68" t="str">
        <f>IF(ISBLANK(Costs!C28), "", Costs!C28)</f>
        <v>SAP ERP</v>
      </c>
      <c r="D28" s="68" t="str">
        <f>IF(ISBLANK(Costs!D28), "", Costs!D28)</f>
        <v>Network</v>
      </c>
      <c r="E28" s="68" t="str">
        <f>IF(ISBLANK(Costs!E28), "", Costs!E28)</f>
        <v/>
      </c>
      <c r="F28" s="68" t="str">
        <f>IF(ISBLANK(Costs!F28), "", Costs!F28)</f>
        <v>Materials</v>
      </c>
      <c r="G28" s="68" t="str">
        <f>IF(ISBLANK(Costs!G28), "", Costs!G28)</f>
        <v/>
      </c>
      <c r="H28" s="46" t="str">
        <f>IF(ISBLANK(Costs!H28), "", Costs!H28)</f>
        <v>Capex reduction</v>
      </c>
      <c r="I28" s="142" t="b">
        <f>IF(ISBLANK(Costs!$C28), 0, INDEX(Assumptions!$E$15:$G$24, MATCH($C28, Assumptions!$B$15:$B$24,0), MATCH($A$3, Options, 0)))</f>
        <v>0</v>
      </c>
      <c r="J28" s="14" t="str">
        <f>IF(ISBLANK(Costs!J28), "", Costs!J28)</f>
        <v/>
      </c>
      <c r="K28" s="55">
        <f>Costs!K28*I28</f>
        <v>0</v>
      </c>
      <c r="L28"/>
      <c r="M28" s="8"/>
      <c r="N28" s="90"/>
      <c r="O28" s="79">
        <f>IF($C28="",0,IF($C28=Assumptions!$B$24,INDEX(Assumptions!E$51:E$53,MATCH($A$3,Assumptions!$B$51:$B$53,0)),INDEX(Assumptions!E$34:E$43,MATCH($C28,Assumptions!$B$34:$B$43,0))*$I28))</f>
        <v>0</v>
      </c>
      <c r="P28" s="79">
        <f>IF($C28="",0,IF($C28=Assumptions!$B$24,INDEX(Assumptions!F$51:F$53,MATCH($A$3,Assumptions!$B$51:$B$53,0)),INDEX(Assumptions!F$34:F$43,MATCH($C28,Assumptions!$B$34:$B$43,0))*$I28))</f>
        <v>0</v>
      </c>
      <c r="Q28" s="79">
        <f>IF($C28="",0,IF($C28=Assumptions!$B$24,INDEX(Assumptions!G$51:G$53,MATCH($A$3,Assumptions!$B$51:$B$53,0)),INDEX(Assumptions!G$34:G$43,MATCH($C28,Assumptions!$B$34:$B$43,0))*$I28))</f>
        <v>0</v>
      </c>
      <c r="R28" s="79">
        <f>IF($C28="",0,IF($C28=Assumptions!$B$24,INDEX(Assumptions!H$51:H$53,MATCH($A$3,Assumptions!$B$51:$B$53,0)),INDEX(Assumptions!H$34:H$43,MATCH($C28,Assumptions!$B$34:$B$43,0))*$I28))</f>
        <v>0</v>
      </c>
      <c r="S28" s="79">
        <f>IF($C28="",0,IF($C28=Assumptions!$B$24,INDEX(Assumptions!I$51:I$53,MATCH($A$3,Assumptions!$B$51:$B$53,0)),INDEX(Assumptions!I$34:I$43,MATCH($C28,Assumptions!$B$34:$B$43,0))*$I28))</f>
        <v>0</v>
      </c>
      <c r="T28" s="3"/>
      <c r="U28" s="9">
        <f t="shared" si="6"/>
        <v>0</v>
      </c>
      <c r="V28" s="9">
        <f t="shared" si="7"/>
        <v>0</v>
      </c>
      <c r="W28" s="9">
        <f t="shared" si="8"/>
        <v>0</v>
      </c>
      <c r="X28" s="9">
        <f t="shared" si="9"/>
        <v>0</v>
      </c>
      <c r="Y28" s="9">
        <f t="shared" si="10"/>
        <v>0</v>
      </c>
      <c r="AD28"/>
    </row>
    <row r="29" spans="1:30" ht="12.75" customHeight="1" x14ac:dyDescent="0.25">
      <c r="A29"/>
      <c r="B29" s="68" t="str">
        <f>IF(ISBLANK(Costs!B29), "", Costs!B29)</f>
        <v>Infrastructure</v>
      </c>
      <c r="C29" s="68" t="str">
        <f>IF(ISBLANK(Costs!C29), "", Costs!C29)</f>
        <v>SAP ERP</v>
      </c>
      <c r="D29" s="68" t="str">
        <f>IF(ISBLANK(Costs!D29), "", Costs!D29)</f>
        <v>Database (HANA)</v>
      </c>
      <c r="E29" s="68" t="str">
        <f>IF(ISBLANK(Costs!E29), "", Costs!E29)</f>
        <v/>
      </c>
      <c r="F29" s="68" t="str">
        <f>IF(ISBLANK(Costs!F29), "", Costs!F29)</f>
        <v>Materials</v>
      </c>
      <c r="G29" s="68" t="str">
        <f>IF(ISBLANK(Costs!G29), "", Costs!G29)</f>
        <v/>
      </c>
      <c r="H29" s="46" t="str">
        <f>IF(ISBLANK(Costs!H29), "", Costs!H29)</f>
        <v>Capex reduction</v>
      </c>
      <c r="I29" s="142" t="b">
        <f>IF(ISBLANK(Costs!$C29), 0, INDEX(Assumptions!$E$15:$G$24, MATCH($C29, Assumptions!$B$15:$B$24,0), MATCH($A$3, Options, 0)))</f>
        <v>0</v>
      </c>
      <c r="J29" s="14" t="str">
        <f>IF(ISBLANK(Costs!J29), "", Costs!J29)</f>
        <v/>
      </c>
      <c r="K29" s="55">
        <f>Costs!K29*I29</f>
        <v>0</v>
      </c>
      <c r="L29"/>
      <c r="M29" s="8"/>
      <c r="N29" s="90"/>
      <c r="O29" s="79">
        <f>IF($C29="",0,IF($C29=Assumptions!$B$24,INDEX(Assumptions!E$51:E$53,MATCH($A$3,Assumptions!$B$51:$B$53,0)),INDEX(Assumptions!E$34:E$43,MATCH($C29,Assumptions!$B$34:$B$43,0))*$I29))</f>
        <v>0</v>
      </c>
      <c r="P29" s="79">
        <f>IF($C29="",0,IF($C29=Assumptions!$B$24,INDEX(Assumptions!F$51:F$53,MATCH($A$3,Assumptions!$B$51:$B$53,0)),INDEX(Assumptions!F$34:F$43,MATCH($C29,Assumptions!$B$34:$B$43,0))*$I29))</f>
        <v>0</v>
      </c>
      <c r="Q29" s="79">
        <f>IF($C29="",0,IF($C29=Assumptions!$B$24,INDEX(Assumptions!G$51:G$53,MATCH($A$3,Assumptions!$B$51:$B$53,0)),INDEX(Assumptions!G$34:G$43,MATCH($C29,Assumptions!$B$34:$B$43,0))*$I29))</f>
        <v>0</v>
      </c>
      <c r="R29" s="79">
        <f>IF($C29="",0,IF($C29=Assumptions!$B$24,INDEX(Assumptions!H$51:H$53,MATCH($A$3,Assumptions!$B$51:$B$53,0)),INDEX(Assumptions!H$34:H$43,MATCH($C29,Assumptions!$B$34:$B$43,0))*$I29))</f>
        <v>0</v>
      </c>
      <c r="S29" s="79">
        <f>IF($C29="",0,IF($C29=Assumptions!$B$24,INDEX(Assumptions!I$51:I$53,MATCH($A$3,Assumptions!$B$51:$B$53,0)),INDEX(Assumptions!I$34:I$43,MATCH($C29,Assumptions!$B$34:$B$43,0))*$I29))</f>
        <v>0</v>
      </c>
      <c r="T29" s="3"/>
      <c r="U29" s="9">
        <f t="shared" si="6"/>
        <v>0</v>
      </c>
      <c r="V29" s="9">
        <f t="shared" si="7"/>
        <v>0</v>
      </c>
      <c r="W29" s="9">
        <f t="shared" si="8"/>
        <v>0</v>
      </c>
      <c r="X29" s="9">
        <f t="shared" si="9"/>
        <v>0</v>
      </c>
      <c r="Y29" s="9">
        <f t="shared" si="10"/>
        <v>0</v>
      </c>
      <c r="AD29"/>
    </row>
    <row r="30" spans="1:30" ht="12.75" customHeight="1" x14ac:dyDescent="0.25">
      <c r="A30"/>
      <c r="B30" s="68" t="str">
        <f>IF(ISBLANK(Costs!B30), "", Costs!B30)</f>
        <v>Infrastructure</v>
      </c>
      <c r="C30" s="68" t="str">
        <f>IF(ISBLANK(Costs!C30), "", Costs!C30)</f>
        <v>Cognos BW</v>
      </c>
      <c r="D30" s="68" t="str">
        <f>IF(ISBLANK(Costs!D30), "", Costs!D30)</f>
        <v>Server</v>
      </c>
      <c r="E30" s="68" t="str">
        <f>IF(ISBLANK(Costs!E30), "", Costs!E30)</f>
        <v/>
      </c>
      <c r="F30" s="68" t="str">
        <f>IF(ISBLANK(Costs!F30), "", Costs!F30)</f>
        <v>Materials</v>
      </c>
      <c r="G30" s="68" t="str">
        <f>IF(ISBLANK(Costs!G30), "", Costs!G30)</f>
        <v/>
      </c>
      <c r="H30" s="46" t="str">
        <f>IF(ISBLANK(Costs!H30), "", Costs!H30)</f>
        <v>Capex reduction</v>
      </c>
      <c r="I30" s="142" t="b">
        <f>IF(ISBLANK(Costs!$C30), 0, INDEX(Assumptions!$E$15:$G$24, MATCH($C30, Assumptions!$B$15:$B$24,0), MATCH($A$3, Options, 0)))</f>
        <v>0</v>
      </c>
      <c r="J30" s="14" t="str">
        <f>IF(ISBLANK(Costs!J30), "", Costs!J30)</f>
        <v/>
      </c>
      <c r="K30" s="55">
        <f>Costs!K30*I30</f>
        <v>0</v>
      </c>
      <c r="L30"/>
      <c r="M30" s="8"/>
      <c r="N30" s="90"/>
      <c r="O30" s="79">
        <f>IF($C30="",0,IF($C30=Assumptions!$B$24,INDEX(Assumptions!E$51:E$53,MATCH($A$3,Assumptions!$B$51:$B$53,0)),INDEX(Assumptions!E$34:E$43,MATCH($C30,Assumptions!$B$34:$B$43,0))*$I30))</f>
        <v>0</v>
      </c>
      <c r="P30" s="79">
        <f>IF($C30="",0,IF($C30=Assumptions!$B$24,INDEX(Assumptions!F$51:F$53,MATCH($A$3,Assumptions!$B$51:$B$53,0)),INDEX(Assumptions!F$34:F$43,MATCH($C30,Assumptions!$B$34:$B$43,0))*$I30))</f>
        <v>0</v>
      </c>
      <c r="Q30" s="79">
        <f>IF($C30="",0,IF($C30=Assumptions!$B$24,INDEX(Assumptions!G$51:G$53,MATCH($A$3,Assumptions!$B$51:$B$53,0)),INDEX(Assumptions!G$34:G$43,MATCH($C30,Assumptions!$B$34:$B$43,0))*$I30))</f>
        <v>0</v>
      </c>
      <c r="R30" s="79">
        <f>IF($C30="",0,IF($C30=Assumptions!$B$24,INDEX(Assumptions!H$51:H$53,MATCH($A$3,Assumptions!$B$51:$B$53,0)),INDEX(Assumptions!H$34:H$43,MATCH($C30,Assumptions!$B$34:$B$43,0))*$I30))</f>
        <v>0</v>
      </c>
      <c r="S30" s="79">
        <f>IF($C30="",0,IF($C30=Assumptions!$B$24,INDEX(Assumptions!I$51:I$53,MATCH($A$3,Assumptions!$B$51:$B$53,0)),INDEX(Assumptions!I$34:I$43,MATCH($C30,Assumptions!$B$34:$B$43,0))*$I30))</f>
        <v>0</v>
      </c>
      <c r="T30" s="3"/>
      <c r="U30" s="9">
        <f t="shared" si="6"/>
        <v>0</v>
      </c>
      <c r="V30" s="9">
        <f t="shared" si="7"/>
        <v>0</v>
      </c>
      <c r="W30" s="9">
        <f t="shared" si="8"/>
        <v>0</v>
      </c>
      <c r="X30" s="9">
        <f t="shared" si="9"/>
        <v>0</v>
      </c>
      <c r="Y30" s="9">
        <f t="shared" si="10"/>
        <v>0</v>
      </c>
      <c r="AD30"/>
    </row>
    <row r="31" spans="1:30" ht="12.75" customHeight="1" x14ac:dyDescent="0.25">
      <c r="A31"/>
      <c r="B31" s="68" t="str">
        <f>IF(ISBLANK(Costs!B31), "", Costs!B31)</f>
        <v>Infrastructure</v>
      </c>
      <c r="C31" s="68" t="str">
        <f>IF(ISBLANK(Costs!C31), "", Costs!C31)</f>
        <v>Cognos BW</v>
      </c>
      <c r="D31" s="68" t="str">
        <f>IF(ISBLANK(Costs!D31), "", Costs!D31)</f>
        <v>Database (Exadata)</v>
      </c>
      <c r="E31" s="68" t="str">
        <f>IF(ISBLANK(Costs!E31), "", Costs!E31)</f>
        <v/>
      </c>
      <c r="F31" s="68" t="str">
        <f>IF(ISBLANK(Costs!F31), "", Costs!F31)</f>
        <v>Materials</v>
      </c>
      <c r="G31" s="68" t="str">
        <f>IF(ISBLANK(Costs!G31), "", Costs!G31)</f>
        <v/>
      </c>
      <c r="H31" s="46" t="str">
        <f>IF(ISBLANK(Costs!H31), "", Costs!H31)</f>
        <v>Capex reduction</v>
      </c>
      <c r="I31" s="142" t="b">
        <f>IF(ISBLANK(Costs!$C31), 0, INDEX(Assumptions!$E$15:$G$24, MATCH($C31, Assumptions!$B$15:$B$24,0), MATCH($A$3, Options, 0)))</f>
        <v>0</v>
      </c>
      <c r="J31" s="14" t="str">
        <f>IF(ISBLANK(Costs!J31), "", Costs!J31)</f>
        <v/>
      </c>
      <c r="K31" s="55">
        <f>Costs!K31*I31</f>
        <v>0</v>
      </c>
      <c r="L31"/>
      <c r="M31" s="8"/>
      <c r="N31" s="90"/>
      <c r="O31" s="79">
        <f>IF($C31="",0,IF($C31=Assumptions!$B$24,INDEX(Assumptions!E$51:E$53,MATCH($A$3,Assumptions!$B$51:$B$53,0)),INDEX(Assumptions!E$34:E$43,MATCH($C31,Assumptions!$B$34:$B$43,0))*$I31))</f>
        <v>0</v>
      </c>
      <c r="P31" s="79">
        <f>IF($C31="",0,IF($C31=Assumptions!$B$24,INDEX(Assumptions!F$51:F$53,MATCH($A$3,Assumptions!$B$51:$B$53,0)),INDEX(Assumptions!F$34:F$43,MATCH($C31,Assumptions!$B$34:$B$43,0))*$I31))</f>
        <v>0</v>
      </c>
      <c r="Q31" s="79">
        <f>IF($C31="",0,IF($C31=Assumptions!$B$24,INDEX(Assumptions!G$51:G$53,MATCH($A$3,Assumptions!$B$51:$B$53,0)),INDEX(Assumptions!G$34:G$43,MATCH($C31,Assumptions!$B$34:$B$43,0))*$I31))</f>
        <v>0</v>
      </c>
      <c r="R31" s="79">
        <f>IF($C31="",0,IF($C31=Assumptions!$B$24,INDEX(Assumptions!H$51:H$53,MATCH($A$3,Assumptions!$B$51:$B$53,0)),INDEX(Assumptions!H$34:H$43,MATCH($C31,Assumptions!$B$34:$B$43,0))*$I31))</f>
        <v>0</v>
      </c>
      <c r="S31" s="79">
        <f>IF($C31="",0,IF($C31=Assumptions!$B$24,INDEX(Assumptions!I$51:I$53,MATCH($A$3,Assumptions!$B$51:$B$53,0)),INDEX(Assumptions!I$34:I$43,MATCH($C31,Assumptions!$B$34:$B$43,0))*$I31))</f>
        <v>0</v>
      </c>
      <c r="T31" s="3"/>
      <c r="U31" s="9">
        <f t="shared" si="6"/>
        <v>0</v>
      </c>
      <c r="V31" s="9">
        <f t="shared" si="7"/>
        <v>0</v>
      </c>
      <c r="W31" s="9">
        <f t="shared" si="8"/>
        <v>0</v>
      </c>
      <c r="X31" s="9">
        <f t="shared" si="9"/>
        <v>0</v>
      </c>
      <c r="Y31" s="9">
        <f t="shared" si="10"/>
        <v>0</v>
      </c>
      <c r="AD31"/>
    </row>
    <row r="32" spans="1:30" ht="12.75" customHeight="1" x14ac:dyDescent="0.25">
      <c r="A32"/>
      <c r="B32" s="68" t="str">
        <f>IF(ISBLANK(Costs!B32), "", Costs!B32)</f>
        <v>Infrastructure</v>
      </c>
      <c r="C32" s="68" t="str">
        <f>IF(ISBLANK(Costs!C32), "", Costs!C32)</f>
        <v>Cognos BW</v>
      </c>
      <c r="D32" s="68" t="str">
        <f>IF(ISBLANK(Costs!D32), "", Costs!D32)</f>
        <v>Backup</v>
      </c>
      <c r="E32" s="68" t="str">
        <f>IF(ISBLANK(Costs!E32), "", Costs!E32)</f>
        <v/>
      </c>
      <c r="F32" s="68" t="str">
        <f>IF(ISBLANK(Costs!F32), "", Costs!F32)</f>
        <v>Materials</v>
      </c>
      <c r="G32" s="68" t="str">
        <f>IF(ISBLANK(Costs!G32), "", Costs!G32)</f>
        <v/>
      </c>
      <c r="H32" s="46" t="str">
        <f>IF(ISBLANK(Costs!H32), "", Costs!H32)</f>
        <v>Capex reduction</v>
      </c>
      <c r="I32" s="142" t="b">
        <f>IF(ISBLANK(Costs!$C32), 0, INDEX(Assumptions!$E$15:$G$24, MATCH($C32, Assumptions!$B$15:$B$24,0), MATCH($A$3, Options, 0)))</f>
        <v>0</v>
      </c>
      <c r="J32" s="14" t="str">
        <f>IF(ISBLANK(Costs!J32), "", Costs!J32)</f>
        <v/>
      </c>
      <c r="K32" s="55">
        <f>Costs!K32*I32</f>
        <v>0</v>
      </c>
      <c r="L32"/>
      <c r="M32" s="8"/>
      <c r="N32" s="90"/>
      <c r="O32" s="79">
        <f>IF($C32="",0,IF($C32=Assumptions!$B$24,INDEX(Assumptions!E$51:E$53,MATCH($A$3,Assumptions!$B$51:$B$53,0)),INDEX(Assumptions!E$34:E$43,MATCH($C32,Assumptions!$B$34:$B$43,0))*$I32))</f>
        <v>0</v>
      </c>
      <c r="P32" s="79">
        <f>IF($C32="",0,IF($C32=Assumptions!$B$24,INDEX(Assumptions!F$51:F$53,MATCH($A$3,Assumptions!$B$51:$B$53,0)),INDEX(Assumptions!F$34:F$43,MATCH($C32,Assumptions!$B$34:$B$43,0))*$I32))</f>
        <v>0</v>
      </c>
      <c r="Q32" s="79">
        <f>IF($C32="",0,IF($C32=Assumptions!$B$24,INDEX(Assumptions!G$51:G$53,MATCH($A$3,Assumptions!$B$51:$B$53,0)),INDEX(Assumptions!G$34:G$43,MATCH($C32,Assumptions!$B$34:$B$43,0))*$I32))</f>
        <v>0</v>
      </c>
      <c r="R32" s="79">
        <f>IF($C32="",0,IF($C32=Assumptions!$B$24,INDEX(Assumptions!H$51:H$53,MATCH($A$3,Assumptions!$B$51:$B$53,0)),INDEX(Assumptions!H$34:H$43,MATCH($C32,Assumptions!$B$34:$B$43,0))*$I32))</f>
        <v>0</v>
      </c>
      <c r="S32" s="79">
        <f>IF($C32="",0,IF($C32=Assumptions!$B$24,INDEX(Assumptions!I$51:I$53,MATCH($A$3,Assumptions!$B$51:$B$53,0)),INDEX(Assumptions!I$34:I$43,MATCH($C32,Assumptions!$B$34:$B$43,0))*$I32))</f>
        <v>0</v>
      </c>
      <c r="T32" s="3"/>
      <c r="U32" s="9">
        <f t="shared" si="6"/>
        <v>0</v>
      </c>
      <c r="V32" s="9">
        <f t="shared" si="7"/>
        <v>0</v>
      </c>
      <c r="W32" s="9">
        <f t="shared" si="8"/>
        <v>0</v>
      </c>
      <c r="X32" s="9">
        <f t="shared" si="9"/>
        <v>0</v>
      </c>
      <c r="Y32" s="9">
        <f t="shared" si="10"/>
        <v>0</v>
      </c>
      <c r="AD32"/>
    </row>
    <row r="33" spans="1:30" ht="12.75" customHeight="1" x14ac:dyDescent="0.25">
      <c r="A33"/>
      <c r="B33" s="68" t="str">
        <f>IF(ISBLANK(Costs!B33), "", Costs!B33)</f>
        <v>Infrastructure</v>
      </c>
      <c r="C33" s="68" t="str">
        <f>IF(ISBLANK(Costs!C33), "", Costs!C33)</f>
        <v>Cognos BW</v>
      </c>
      <c r="D33" s="68" t="str">
        <f>IF(ISBLANK(Costs!D33), "", Costs!D33)</f>
        <v>Network</v>
      </c>
      <c r="E33" s="68" t="str">
        <f>IF(ISBLANK(Costs!E33), "", Costs!E33)</f>
        <v/>
      </c>
      <c r="F33" s="68" t="str">
        <f>IF(ISBLANK(Costs!F33), "", Costs!F33)</f>
        <v>Materials</v>
      </c>
      <c r="G33" s="68" t="str">
        <f>IF(ISBLANK(Costs!G33), "", Costs!G33)</f>
        <v/>
      </c>
      <c r="H33" s="46" t="str">
        <f>IF(ISBLANK(Costs!H33), "", Costs!H33)</f>
        <v>Capex reduction</v>
      </c>
      <c r="I33" s="142" t="b">
        <f>IF(ISBLANK(Costs!$C33), 0, INDEX(Assumptions!$E$15:$G$24, MATCH($C33, Assumptions!$B$15:$B$24,0), MATCH($A$3, Options, 0)))</f>
        <v>0</v>
      </c>
      <c r="J33" s="14" t="str">
        <f>IF(ISBLANK(Costs!J33), "", Costs!J33)</f>
        <v/>
      </c>
      <c r="K33" s="55">
        <f>Costs!K33*I33</f>
        <v>0</v>
      </c>
      <c r="L33"/>
      <c r="M33" s="8"/>
      <c r="N33" s="90"/>
      <c r="O33" s="79">
        <f>IF($C33="",0,IF($C33=Assumptions!$B$24,INDEX(Assumptions!E$51:E$53,MATCH($A$3,Assumptions!$B$51:$B$53,0)),INDEX(Assumptions!E$34:E$43,MATCH($C33,Assumptions!$B$34:$B$43,0))*$I33))</f>
        <v>0</v>
      </c>
      <c r="P33" s="79">
        <f>IF($C33="",0,IF($C33=Assumptions!$B$24,INDEX(Assumptions!F$51:F$53,MATCH($A$3,Assumptions!$B$51:$B$53,0)),INDEX(Assumptions!F$34:F$43,MATCH($C33,Assumptions!$B$34:$B$43,0))*$I33))</f>
        <v>0</v>
      </c>
      <c r="Q33" s="79">
        <f>IF($C33="",0,IF($C33=Assumptions!$B$24,INDEX(Assumptions!G$51:G$53,MATCH($A$3,Assumptions!$B$51:$B$53,0)),INDEX(Assumptions!G$34:G$43,MATCH($C33,Assumptions!$B$34:$B$43,0))*$I33))</f>
        <v>0</v>
      </c>
      <c r="R33" s="79">
        <f>IF($C33="",0,IF($C33=Assumptions!$B$24,INDEX(Assumptions!H$51:H$53,MATCH($A$3,Assumptions!$B$51:$B$53,0)),INDEX(Assumptions!H$34:H$43,MATCH($C33,Assumptions!$B$34:$B$43,0))*$I33))</f>
        <v>0</v>
      </c>
      <c r="S33" s="79">
        <f>IF($C33="",0,IF($C33=Assumptions!$B$24,INDEX(Assumptions!I$51:I$53,MATCH($A$3,Assumptions!$B$51:$B$53,0)),INDEX(Assumptions!I$34:I$43,MATCH($C33,Assumptions!$B$34:$B$43,0))*$I33))</f>
        <v>0</v>
      </c>
      <c r="T33" s="3"/>
      <c r="U33" s="9">
        <f t="shared" si="6"/>
        <v>0</v>
      </c>
      <c r="V33" s="9">
        <f t="shared" si="7"/>
        <v>0</v>
      </c>
      <c r="W33" s="9">
        <f t="shared" si="8"/>
        <v>0</v>
      </c>
      <c r="X33" s="9">
        <f t="shared" si="9"/>
        <v>0</v>
      </c>
      <c r="Y33" s="9">
        <f t="shared" si="10"/>
        <v>0</v>
      </c>
      <c r="AD33"/>
    </row>
    <row r="34" spans="1:30" ht="12.75" customHeight="1" x14ac:dyDescent="0.25">
      <c r="A34"/>
      <c r="B34" s="68" t="str">
        <f>IF(ISBLANK(Costs!B34), "", Costs!B34)</f>
        <v>Infrastructure</v>
      </c>
      <c r="C34" s="68" t="str">
        <f>IF(ISBLANK(Costs!C34), "", Costs!C34)</f>
        <v>Cognos BW</v>
      </c>
      <c r="D34" s="68" t="str">
        <f>IF(ISBLANK(Costs!D34), "", Costs!D34)</f>
        <v>Database (HANA)</v>
      </c>
      <c r="E34" s="68" t="str">
        <f>IF(ISBLANK(Costs!E34), "", Costs!E34)</f>
        <v/>
      </c>
      <c r="F34" s="68" t="str">
        <f>IF(ISBLANK(Costs!F34), "", Costs!F34)</f>
        <v>Materials</v>
      </c>
      <c r="G34" s="68" t="str">
        <f>IF(ISBLANK(Costs!G34), "", Costs!G34)</f>
        <v/>
      </c>
      <c r="H34" s="46" t="str">
        <f>IF(ISBLANK(Costs!H34), "", Costs!H34)</f>
        <v>Capex reduction</v>
      </c>
      <c r="I34" s="142" t="b">
        <f>IF(ISBLANK(Costs!$C34), 0, INDEX(Assumptions!$E$15:$G$24, MATCH($C34, Assumptions!$B$15:$B$24,0), MATCH($A$3, Options, 0)))</f>
        <v>0</v>
      </c>
      <c r="J34" s="14" t="str">
        <f>IF(ISBLANK(Costs!J34), "", Costs!J34)</f>
        <v/>
      </c>
      <c r="K34" s="55">
        <f>Costs!K34*I34</f>
        <v>0</v>
      </c>
      <c r="L34"/>
      <c r="M34" s="8"/>
      <c r="N34" s="90"/>
      <c r="O34" s="79">
        <f>IF($C34="",0,IF($C34=Assumptions!$B$24,INDEX(Assumptions!E$51:E$53,MATCH($A$3,Assumptions!$B$51:$B$53,0)),INDEX(Assumptions!E$34:E$43,MATCH($C34,Assumptions!$B$34:$B$43,0))*$I34))</f>
        <v>0</v>
      </c>
      <c r="P34" s="79">
        <f>IF($C34="",0,IF($C34=Assumptions!$B$24,INDEX(Assumptions!F$51:F$53,MATCH($A$3,Assumptions!$B$51:$B$53,0)),INDEX(Assumptions!F$34:F$43,MATCH($C34,Assumptions!$B$34:$B$43,0))*$I34))</f>
        <v>0</v>
      </c>
      <c r="Q34" s="79">
        <f>IF($C34="",0,IF($C34=Assumptions!$B$24,INDEX(Assumptions!G$51:G$53,MATCH($A$3,Assumptions!$B$51:$B$53,0)),INDEX(Assumptions!G$34:G$43,MATCH($C34,Assumptions!$B$34:$B$43,0))*$I34))</f>
        <v>0</v>
      </c>
      <c r="R34" s="79">
        <f>IF($C34="",0,IF($C34=Assumptions!$B$24,INDEX(Assumptions!H$51:H$53,MATCH($A$3,Assumptions!$B$51:$B$53,0)),INDEX(Assumptions!H$34:H$43,MATCH($C34,Assumptions!$B$34:$B$43,0))*$I34))</f>
        <v>0</v>
      </c>
      <c r="S34" s="79">
        <f>IF($C34="",0,IF($C34=Assumptions!$B$24,INDEX(Assumptions!I$51:I$53,MATCH($A$3,Assumptions!$B$51:$B$53,0)),INDEX(Assumptions!I$34:I$43,MATCH($C34,Assumptions!$B$34:$B$43,0))*$I34))</f>
        <v>0</v>
      </c>
      <c r="T34" s="3"/>
      <c r="U34" s="9">
        <f t="shared" si="6"/>
        <v>0</v>
      </c>
      <c r="V34" s="9">
        <f t="shared" si="7"/>
        <v>0</v>
      </c>
      <c r="W34" s="9">
        <f t="shared" si="8"/>
        <v>0</v>
      </c>
      <c r="X34" s="9">
        <f t="shared" si="9"/>
        <v>0</v>
      </c>
      <c r="Y34" s="9">
        <f t="shared" si="10"/>
        <v>0</v>
      </c>
      <c r="AD34"/>
    </row>
    <row r="35" spans="1:30" ht="12.75" customHeight="1" x14ac:dyDescent="0.25">
      <c r="A35"/>
      <c r="B35" s="68" t="str">
        <f>IF(ISBLANK(Costs!B35), "", Costs!B35)</f>
        <v>Infrastructure</v>
      </c>
      <c r="C35" s="68" t="str">
        <f>IF(ISBLANK(Costs!C35), "", Costs!C35)</f>
        <v>Itron IEE</v>
      </c>
      <c r="D35" s="68" t="str">
        <f>IF(ISBLANK(Costs!D35), "", Costs!D35)</f>
        <v>Server</v>
      </c>
      <c r="E35" s="68" t="str">
        <f>IF(ISBLANK(Costs!E35), "", Costs!E35)</f>
        <v/>
      </c>
      <c r="F35" s="68" t="str">
        <f>IF(ISBLANK(Costs!F35), "", Costs!F35)</f>
        <v>Materials</v>
      </c>
      <c r="G35" s="68" t="str">
        <f>IF(ISBLANK(Costs!G35), "", Costs!G35)</f>
        <v/>
      </c>
      <c r="H35" s="46" t="str">
        <f>IF(ISBLANK(Costs!H35), "", Costs!H35)</f>
        <v>Capex reduction</v>
      </c>
      <c r="I35" s="142" t="b">
        <f>IF(ISBLANK(Costs!$C35), 0, INDEX(Assumptions!$E$15:$G$24, MATCH($C35, Assumptions!$B$15:$B$24,0), MATCH($A$3, Options, 0)))</f>
        <v>0</v>
      </c>
      <c r="J35" s="14" t="str">
        <f>IF(ISBLANK(Costs!J35), "", Costs!J35)</f>
        <v/>
      </c>
      <c r="K35" s="55">
        <f>Costs!K35*I35</f>
        <v>0</v>
      </c>
      <c r="L35"/>
      <c r="M35" s="8"/>
      <c r="N35" s="90"/>
      <c r="O35" s="79">
        <f>IF($C35="",0,IF($C35=Assumptions!$B$24,INDEX(Assumptions!E$51:E$53,MATCH($A$3,Assumptions!$B$51:$B$53,0)),INDEX(Assumptions!E$34:E$43,MATCH($C35,Assumptions!$B$34:$B$43,0))*$I35))</f>
        <v>0</v>
      </c>
      <c r="P35" s="79">
        <f>IF($C35="",0,IF($C35=Assumptions!$B$24,INDEX(Assumptions!F$51:F$53,MATCH($A$3,Assumptions!$B$51:$B$53,0)),INDEX(Assumptions!F$34:F$43,MATCH($C35,Assumptions!$B$34:$B$43,0))*$I35))</f>
        <v>0</v>
      </c>
      <c r="Q35" s="79">
        <f>IF($C35="",0,IF($C35=Assumptions!$B$24,INDEX(Assumptions!G$51:G$53,MATCH($A$3,Assumptions!$B$51:$B$53,0)),INDEX(Assumptions!G$34:G$43,MATCH($C35,Assumptions!$B$34:$B$43,0))*$I35))</f>
        <v>0</v>
      </c>
      <c r="R35" s="79">
        <f>IF($C35="",0,IF($C35=Assumptions!$B$24,INDEX(Assumptions!H$51:H$53,MATCH($A$3,Assumptions!$B$51:$B$53,0)),INDEX(Assumptions!H$34:H$43,MATCH($C35,Assumptions!$B$34:$B$43,0))*$I35))</f>
        <v>0</v>
      </c>
      <c r="S35" s="79">
        <f>IF($C35="",0,IF($C35=Assumptions!$B$24,INDEX(Assumptions!I$51:I$53,MATCH($A$3,Assumptions!$B$51:$B$53,0)),INDEX(Assumptions!I$34:I$43,MATCH($C35,Assumptions!$B$34:$B$43,0))*$I35))</f>
        <v>0</v>
      </c>
      <c r="T35" s="3"/>
      <c r="U35" s="9">
        <f t="shared" si="6"/>
        <v>0</v>
      </c>
      <c r="V35" s="9">
        <f t="shared" si="7"/>
        <v>0</v>
      </c>
      <c r="W35" s="9">
        <f t="shared" si="8"/>
        <v>0</v>
      </c>
      <c r="X35" s="9">
        <f t="shared" si="9"/>
        <v>0</v>
      </c>
      <c r="Y35" s="9">
        <f t="shared" si="10"/>
        <v>0</v>
      </c>
      <c r="AD35"/>
    </row>
    <row r="36" spans="1:30" ht="12.75" customHeight="1" x14ac:dyDescent="0.25">
      <c r="A36"/>
      <c r="B36" s="68" t="str">
        <f>IF(ISBLANK(Costs!B36), "", Costs!B36)</f>
        <v>Infrastructure</v>
      </c>
      <c r="C36" s="68" t="str">
        <f>IF(ISBLANK(Costs!C36), "", Costs!C36)</f>
        <v>Itron IEE</v>
      </c>
      <c r="D36" s="68" t="str">
        <f>IF(ISBLANK(Costs!D36), "", Costs!D36)</f>
        <v>Database (Exadata)</v>
      </c>
      <c r="E36" s="68" t="str">
        <f>IF(ISBLANK(Costs!E36), "", Costs!E36)</f>
        <v/>
      </c>
      <c r="F36" s="68" t="str">
        <f>IF(ISBLANK(Costs!F36), "", Costs!F36)</f>
        <v>Materials</v>
      </c>
      <c r="G36" s="68" t="str">
        <f>IF(ISBLANK(Costs!G36), "", Costs!G36)</f>
        <v/>
      </c>
      <c r="H36" s="46" t="str">
        <f>IF(ISBLANK(Costs!H36), "", Costs!H36)</f>
        <v>Capex reduction</v>
      </c>
      <c r="I36" s="142" t="b">
        <f>IF(ISBLANK(Costs!$C36), 0, INDEX(Assumptions!$E$15:$G$24, MATCH($C36, Assumptions!$B$15:$B$24,0), MATCH($A$3, Options, 0)))</f>
        <v>0</v>
      </c>
      <c r="J36" s="14" t="str">
        <f>IF(ISBLANK(Costs!J36), "", Costs!J36)</f>
        <v/>
      </c>
      <c r="K36" s="55">
        <f>Costs!K36*I36</f>
        <v>0</v>
      </c>
      <c r="L36"/>
      <c r="M36" s="8"/>
      <c r="N36" s="90"/>
      <c r="O36" s="79">
        <f>IF($C36="",0,IF($C36=Assumptions!$B$24,INDEX(Assumptions!E$51:E$53,MATCH($A$3,Assumptions!$B$51:$B$53,0)),INDEX(Assumptions!E$34:E$43,MATCH($C36,Assumptions!$B$34:$B$43,0))*$I36))</f>
        <v>0</v>
      </c>
      <c r="P36" s="79">
        <f>IF($C36="",0,IF($C36=Assumptions!$B$24,INDEX(Assumptions!F$51:F$53,MATCH($A$3,Assumptions!$B$51:$B$53,0)),INDEX(Assumptions!F$34:F$43,MATCH($C36,Assumptions!$B$34:$B$43,0))*$I36))</f>
        <v>0</v>
      </c>
      <c r="Q36" s="79">
        <f>IF($C36="",0,IF($C36=Assumptions!$B$24,INDEX(Assumptions!G$51:G$53,MATCH($A$3,Assumptions!$B$51:$B$53,0)),INDEX(Assumptions!G$34:G$43,MATCH($C36,Assumptions!$B$34:$B$43,0))*$I36))</f>
        <v>0</v>
      </c>
      <c r="R36" s="79">
        <f>IF($C36="",0,IF($C36=Assumptions!$B$24,INDEX(Assumptions!H$51:H$53,MATCH($A$3,Assumptions!$B$51:$B$53,0)),INDEX(Assumptions!H$34:H$43,MATCH($C36,Assumptions!$B$34:$B$43,0))*$I36))</f>
        <v>0</v>
      </c>
      <c r="S36" s="79">
        <f>IF($C36="",0,IF($C36=Assumptions!$B$24,INDEX(Assumptions!I$51:I$53,MATCH($A$3,Assumptions!$B$51:$B$53,0)),INDEX(Assumptions!I$34:I$43,MATCH($C36,Assumptions!$B$34:$B$43,0))*$I36))</f>
        <v>0</v>
      </c>
      <c r="T36" s="3"/>
      <c r="U36" s="9">
        <f t="shared" si="6"/>
        <v>0</v>
      </c>
      <c r="V36" s="9">
        <f t="shared" si="7"/>
        <v>0</v>
      </c>
      <c r="W36" s="9">
        <f t="shared" si="8"/>
        <v>0</v>
      </c>
      <c r="X36" s="9">
        <f t="shared" si="9"/>
        <v>0</v>
      </c>
      <c r="Y36" s="9">
        <f t="shared" si="10"/>
        <v>0</v>
      </c>
      <c r="AD36"/>
    </row>
    <row r="37" spans="1:30" ht="12.75" customHeight="1" x14ac:dyDescent="0.25">
      <c r="A37"/>
      <c r="B37" s="68" t="str">
        <f>IF(ISBLANK(Costs!B37), "", Costs!B37)</f>
        <v>Infrastructure</v>
      </c>
      <c r="C37" s="68" t="str">
        <f>IF(ISBLANK(Costs!C37), "", Costs!C37)</f>
        <v>Itron IEE</v>
      </c>
      <c r="D37" s="68" t="str">
        <f>IF(ISBLANK(Costs!D37), "", Costs!D37)</f>
        <v>Backup</v>
      </c>
      <c r="E37" s="68" t="str">
        <f>IF(ISBLANK(Costs!E37), "", Costs!E37)</f>
        <v/>
      </c>
      <c r="F37" s="68" t="str">
        <f>IF(ISBLANK(Costs!F37), "", Costs!F37)</f>
        <v>Materials</v>
      </c>
      <c r="G37" s="68" t="str">
        <f>IF(ISBLANK(Costs!G37), "", Costs!G37)</f>
        <v/>
      </c>
      <c r="H37" s="46" t="str">
        <f>IF(ISBLANK(Costs!H37), "", Costs!H37)</f>
        <v>Capex reduction</v>
      </c>
      <c r="I37" s="142" t="b">
        <f>IF(ISBLANK(Costs!$C37), 0, INDEX(Assumptions!$E$15:$G$24, MATCH($C37, Assumptions!$B$15:$B$24,0), MATCH($A$3, Options, 0)))</f>
        <v>0</v>
      </c>
      <c r="J37" s="14" t="str">
        <f>IF(ISBLANK(Costs!J37), "", Costs!J37)</f>
        <v/>
      </c>
      <c r="K37" s="55">
        <f>Costs!K37*I37</f>
        <v>0</v>
      </c>
      <c r="L37"/>
      <c r="M37" s="8"/>
      <c r="N37" s="90"/>
      <c r="O37" s="79">
        <f>IF($C37="",0,IF($C37=Assumptions!$B$24,INDEX(Assumptions!E$51:E$53,MATCH($A$3,Assumptions!$B$51:$B$53,0)),INDEX(Assumptions!E$34:E$43,MATCH($C37,Assumptions!$B$34:$B$43,0))*$I37))</f>
        <v>0</v>
      </c>
      <c r="P37" s="79">
        <f>IF($C37="",0,IF($C37=Assumptions!$B$24,INDEX(Assumptions!F$51:F$53,MATCH($A$3,Assumptions!$B$51:$B$53,0)),INDEX(Assumptions!F$34:F$43,MATCH($C37,Assumptions!$B$34:$B$43,0))*$I37))</f>
        <v>0</v>
      </c>
      <c r="Q37" s="79">
        <f>IF($C37="",0,IF($C37=Assumptions!$B$24,INDEX(Assumptions!G$51:G$53,MATCH($A$3,Assumptions!$B$51:$B$53,0)),INDEX(Assumptions!G$34:G$43,MATCH($C37,Assumptions!$B$34:$B$43,0))*$I37))</f>
        <v>0</v>
      </c>
      <c r="R37" s="79">
        <f>IF($C37="",0,IF($C37=Assumptions!$B$24,INDEX(Assumptions!H$51:H$53,MATCH($A$3,Assumptions!$B$51:$B$53,0)),INDEX(Assumptions!H$34:H$43,MATCH($C37,Assumptions!$B$34:$B$43,0))*$I37))</f>
        <v>0</v>
      </c>
      <c r="S37" s="79">
        <f>IF($C37="",0,IF($C37=Assumptions!$B$24,INDEX(Assumptions!I$51:I$53,MATCH($A$3,Assumptions!$B$51:$B$53,0)),INDEX(Assumptions!I$34:I$43,MATCH($C37,Assumptions!$B$34:$B$43,0))*$I37))</f>
        <v>0</v>
      </c>
      <c r="T37" s="3"/>
      <c r="U37" s="9">
        <f t="shared" si="6"/>
        <v>0</v>
      </c>
      <c r="V37" s="9">
        <f t="shared" si="7"/>
        <v>0</v>
      </c>
      <c r="W37" s="9">
        <f t="shared" si="8"/>
        <v>0</v>
      </c>
      <c r="X37" s="9">
        <f t="shared" si="9"/>
        <v>0</v>
      </c>
      <c r="Y37" s="9">
        <f t="shared" si="10"/>
        <v>0</v>
      </c>
      <c r="AD37"/>
    </row>
    <row r="38" spans="1:30" ht="12.75" customHeight="1" x14ac:dyDescent="0.25">
      <c r="A38"/>
      <c r="B38" s="68" t="str">
        <f>IF(ISBLANK(Costs!B38), "", Costs!B38)</f>
        <v>Infrastructure</v>
      </c>
      <c r="C38" s="68" t="str">
        <f>IF(ISBLANK(Costs!C38), "", Costs!C38)</f>
        <v>Itron IEE</v>
      </c>
      <c r="D38" s="68" t="str">
        <f>IF(ISBLANK(Costs!D38), "", Costs!D38)</f>
        <v>Network</v>
      </c>
      <c r="E38" s="68" t="str">
        <f>IF(ISBLANK(Costs!E38), "", Costs!E38)</f>
        <v/>
      </c>
      <c r="F38" s="68" t="str">
        <f>IF(ISBLANK(Costs!F38), "", Costs!F38)</f>
        <v>Materials</v>
      </c>
      <c r="G38" s="68" t="str">
        <f>IF(ISBLANK(Costs!G38), "", Costs!G38)</f>
        <v/>
      </c>
      <c r="H38" s="46" t="str">
        <f>IF(ISBLANK(Costs!H38), "", Costs!H38)</f>
        <v>Capex reduction</v>
      </c>
      <c r="I38" s="142" t="b">
        <f>IF(ISBLANK(Costs!$C38), 0, INDEX(Assumptions!$E$15:$G$24, MATCH($C38, Assumptions!$B$15:$B$24,0), MATCH($A$3, Options, 0)))</f>
        <v>0</v>
      </c>
      <c r="J38" s="14" t="str">
        <f>IF(ISBLANK(Costs!J38), "", Costs!J38)</f>
        <v/>
      </c>
      <c r="K38" s="55">
        <f>Costs!K38*I38</f>
        <v>0</v>
      </c>
      <c r="L38"/>
      <c r="M38" s="8"/>
      <c r="N38" s="90"/>
      <c r="O38" s="79">
        <f>IF($C38="",0,IF($C38=Assumptions!$B$24,INDEX(Assumptions!E$51:E$53,MATCH($A$3,Assumptions!$B$51:$B$53,0)),INDEX(Assumptions!E$34:E$43,MATCH($C38,Assumptions!$B$34:$B$43,0))*$I38))</f>
        <v>0</v>
      </c>
      <c r="P38" s="79">
        <f>IF($C38="",0,IF($C38=Assumptions!$B$24,INDEX(Assumptions!F$51:F$53,MATCH($A$3,Assumptions!$B$51:$B$53,0)),INDEX(Assumptions!F$34:F$43,MATCH($C38,Assumptions!$B$34:$B$43,0))*$I38))</f>
        <v>0</v>
      </c>
      <c r="Q38" s="79">
        <f>IF($C38="",0,IF($C38=Assumptions!$B$24,INDEX(Assumptions!G$51:G$53,MATCH($A$3,Assumptions!$B$51:$B$53,0)),INDEX(Assumptions!G$34:G$43,MATCH($C38,Assumptions!$B$34:$B$43,0))*$I38))</f>
        <v>0</v>
      </c>
      <c r="R38" s="79">
        <f>IF($C38="",0,IF($C38=Assumptions!$B$24,INDEX(Assumptions!H$51:H$53,MATCH($A$3,Assumptions!$B$51:$B$53,0)),INDEX(Assumptions!H$34:H$43,MATCH($C38,Assumptions!$B$34:$B$43,0))*$I38))</f>
        <v>0</v>
      </c>
      <c r="S38" s="79">
        <f>IF($C38="",0,IF($C38=Assumptions!$B$24,INDEX(Assumptions!I$51:I$53,MATCH($A$3,Assumptions!$B$51:$B$53,0)),INDEX(Assumptions!I$34:I$43,MATCH($C38,Assumptions!$B$34:$B$43,0))*$I38))</f>
        <v>0</v>
      </c>
      <c r="T38" s="3"/>
      <c r="U38" s="9">
        <f t="shared" si="6"/>
        <v>0</v>
      </c>
      <c r="V38" s="9">
        <f t="shared" si="7"/>
        <v>0</v>
      </c>
      <c r="W38" s="9">
        <f t="shared" si="8"/>
        <v>0</v>
      </c>
      <c r="X38" s="9">
        <f t="shared" si="9"/>
        <v>0</v>
      </c>
      <c r="Y38" s="9">
        <f t="shared" si="10"/>
        <v>0</v>
      </c>
      <c r="AD38"/>
    </row>
    <row r="39" spans="1:30" ht="12.75" customHeight="1" x14ac:dyDescent="0.25">
      <c r="A39"/>
      <c r="B39" s="68" t="str">
        <f>IF(ISBLANK(Costs!B39), "", Costs!B39)</f>
        <v>Infrastructure</v>
      </c>
      <c r="C39" s="68" t="str">
        <f>IF(ISBLANK(Costs!C39), "", Costs!C39)</f>
        <v>Itron IEE</v>
      </c>
      <c r="D39" s="68" t="str">
        <f>IF(ISBLANK(Costs!D39), "", Costs!D39)</f>
        <v>Database (HANA)</v>
      </c>
      <c r="E39" s="68" t="str">
        <f>IF(ISBLANK(Costs!E39), "", Costs!E39)</f>
        <v/>
      </c>
      <c r="F39" s="68" t="str">
        <f>IF(ISBLANK(Costs!F39), "", Costs!F39)</f>
        <v>Materials</v>
      </c>
      <c r="G39" s="68" t="str">
        <f>IF(ISBLANK(Costs!G39), "", Costs!G39)</f>
        <v/>
      </c>
      <c r="H39" s="46" t="str">
        <f>IF(ISBLANK(Costs!H39), "", Costs!H39)</f>
        <v>Capex reduction</v>
      </c>
      <c r="I39" s="142" t="b">
        <f>IF(ISBLANK(Costs!$C39), 0, INDEX(Assumptions!$E$15:$G$24, MATCH($C39, Assumptions!$B$15:$B$24,0), MATCH($A$3, Options, 0)))</f>
        <v>0</v>
      </c>
      <c r="J39" s="14" t="str">
        <f>IF(ISBLANK(Costs!J39), "", Costs!J39)</f>
        <v/>
      </c>
      <c r="K39" s="55">
        <f>Costs!K39*I39</f>
        <v>0</v>
      </c>
      <c r="L39"/>
      <c r="M39" s="8"/>
      <c r="N39" s="90"/>
      <c r="O39" s="79">
        <f>IF($C39="",0,IF($C39=Assumptions!$B$24,INDEX(Assumptions!E$51:E$53,MATCH($A$3,Assumptions!$B$51:$B$53,0)),INDEX(Assumptions!E$34:E$43,MATCH($C39,Assumptions!$B$34:$B$43,0))*$I39))</f>
        <v>0</v>
      </c>
      <c r="P39" s="79">
        <f>IF($C39="",0,IF($C39=Assumptions!$B$24,INDEX(Assumptions!F$51:F$53,MATCH($A$3,Assumptions!$B$51:$B$53,0)),INDEX(Assumptions!F$34:F$43,MATCH($C39,Assumptions!$B$34:$B$43,0))*$I39))</f>
        <v>0</v>
      </c>
      <c r="Q39" s="79">
        <f>IF($C39="",0,IF($C39=Assumptions!$B$24,INDEX(Assumptions!G$51:G$53,MATCH($A$3,Assumptions!$B$51:$B$53,0)),INDEX(Assumptions!G$34:G$43,MATCH($C39,Assumptions!$B$34:$B$43,0))*$I39))</f>
        <v>0</v>
      </c>
      <c r="R39" s="79">
        <f>IF($C39="",0,IF($C39=Assumptions!$B$24,INDEX(Assumptions!H$51:H$53,MATCH($A$3,Assumptions!$B$51:$B$53,0)),INDEX(Assumptions!H$34:H$43,MATCH($C39,Assumptions!$B$34:$B$43,0))*$I39))</f>
        <v>0</v>
      </c>
      <c r="S39" s="79">
        <f>IF($C39="",0,IF($C39=Assumptions!$B$24,INDEX(Assumptions!I$51:I$53,MATCH($A$3,Assumptions!$B$51:$B$53,0)),INDEX(Assumptions!I$34:I$43,MATCH($C39,Assumptions!$B$34:$B$43,0))*$I39))</f>
        <v>0</v>
      </c>
      <c r="T39" s="3"/>
      <c r="U39" s="9">
        <f t="shared" si="6"/>
        <v>0</v>
      </c>
      <c r="V39" s="9">
        <f t="shared" si="7"/>
        <v>0</v>
      </c>
      <c r="W39" s="9">
        <f t="shared" si="8"/>
        <v>0</v>
      </c>
      <c r="X39" s="9">
        <f t="shared" si="9"/>
        <v>0</v>
      </c>
      <c r="Y39" s="9">
        <f t="shared" si="10"/>
        <v>0</v>
      </c>
      <c r="AD39"/>
    </row>
    <row r="40" spans="1:30" ht="12.75" customHeight="1" x14ac:dyDescent="0.25">
      <c r="A40"/>
      <c r="B40" s="68" t="str">
        <f>IF(ISBLANK(Costs!B40), "", Costs!B40)</f>
        <v>Infrastructure</v>
      </c>
      <c r="C40" s="68" t="str">
        <f>IF(ISBLANK(Costs!C40), "", Costs!C40)</f>
        <v>Itron MTS</v>
      </c>
      <c r="D40" s="68" t="str">
        <f>IF(ISBLANK(Costs!D40), "", Costs!D40)</f>
        <v>Server</v>
      </c>
      <c r="E40" s="68" t="str">
        <f>IF(ISBLANK(Costs!E40), "", Costs!E40)</f>
        <v/>
      </c>
      <c r="F40" s="68" t="str">
        <f>IF(ISBLANK(Costs!F40), "", Costs!F40)</f>
        <v>Materials</v>
      </c>
      <c r="G40" s="68" t="str">
        <f>IF(ISBLANK(Costs!G40), "", Costs!G40)</f>
        <v/>
      </c>
      <c r="H40" s="46" t="str">
        <f>IF(ISBLANK(Costs!H40), "", Costs!H40)</f>
        <v>Capex reduction</v>
      </c>
      <c r="I40" s="142" t="b">
        <f>IF(ISBLANK(Costs!$C40), 0, INDEX(Assumptions!$E$15:$G$24, MATCH($C40, Assumptions!$B$15:$B$24,0), MATCH($A$3, Options, 0)))</f>
        <v>0</v>
      </c>
      <c r="J40" s="14" t="str">
        <f>IF(ISBLANK(Costs!J40), "", Costs!J40)</f>
        <v/>
      </c>
      <c r="K40" s="55">
        <f>Costs!K40*I40</f>
        <v>0</v>
      </c>
      <c r="L40"/>
      <c r="M40" s="8"/>
      <c r="N40" s="90"/>
      <c r="O40" s="79">
        <f>IF($C40="",0,IF($C40=Assumptions!$B$24,INDEX(Assumptions!E$51:E$53,MATCH($A$3,Assumptions!$B$51:$B$53,0)),INDEX(Assumptions!E$34:E$43,MATCH($C40,Assumptions!$B$34:$B$43,0))*$I40))</f>
        <v>0</v>
      </c>
      <c r="P40" s="79">
        <f>IF($C40="",0,IF($C40=Assumptions!$B$24,INDEX(Assumptions!F$51:F$53,MATCH($A$3,Assumptions!$B$51:$B$53,0)),INDEX(Assumptions!F$34:F$43,MATCH($C40,Assumptions!$B$34:$B$43,0))*$I40))</f>
        <v>0</v>
      </c>
      <c r="Q40" s="79">
        <f>IF($C40="",0,IF($C40=Assumptions!$B$24,INDEX(Assumptions!G$51:G$53,MATCH($A$3,Assumptions!$B$51:$B$53,0)),INDEX(Assumptions!G$34:G$43,MATCH($C40,Assumptions!$B$34:$B$43,0))*$I40))</f>
        <v>0</v>
      </c>
      <c r="R40" s="79">
        <f>IF($C40="",0,IF($C40=Assumptions!$B$24,INDEX(Assumptions!H$51:H$53,MATCH($A$3,Assumptions!$B$51:$B$53,0)),INDEX(Assumptions!H$34:H$43,MATCH($C40,Assumptions!$B$34:$B$43,0))*$I40))</f>
        <v>0</v>
      </c>
      <c r="S40" s="79">
        <f>IF($C40="",0,IF($C40=Assumptions!$B$24,INDEX(Assumptions!I$51:I$53,MATCH($A$3,Assumptions!$B$51:$B$53,0)),INDEX(Assumptions!I$34:I$43,MATCH($C40,Assumptions!$B$34:$B$43,0))*$I40))</f>
        <v>0</v>
      </c>
      <c r="T40" s="3"/>
      <c r="U40" s="9">
        <f t="shared" si="6"/>
        <v>0</v>
      </c>
      <c r="V40" s="9">
        <f t="shared" si="7"/>
        <v>0</v>
      </c>
      <c r="W40" s="9">
        <f t="shared" si="8"/>
        <v>0</v>
      </c>
      <c r="X40" s="9">
        <f t="shared" si="9"/>
        <v>0</v>
      </c>
      <c r="Y40" s="9">
        <f t="shared" si="10"/>
        <v>0</v>
      </c>
      <c r="AD40"/>
    </row>
    <row r="41" spans="1:30" ht="12.75" customHeight="1" x14ac:dyDescent="0.25">
      <c r="A41"/>
      <c r="B41" s="68" t="str">
        <f>IF(ISBLANK(Costs!B41), "", Costs!B41)</f>
        <v>Infrastructure</v>
      </c>
      <c r="C41" s="68" t="str">
        <f>IF(ISBLANK(Costs!C41), "", Costs!C41)</f>
        <v>Itron MTS</v>
      </c>
      <c r="D41" s="68" t="str">
        <f>IF(ISBLANK(Costs!D41), "", Costs!D41)</f>
        <v>Database (Exadata)</v>
      </c>
      <c r="E41" s="68" t="str">
        <f>IF(ISBLANK(Costs!E41), "", Costs!E41)</f>
        <v/>
      </c>
      <c r="F41" s="68" t="str">
        <f>IF(ISBLANK(Costs!F41), "", Costs!F41)</f>
        <v>Materials</v>
      </c>
      <c r="G41" s="68" t="str">
        <f>IF(ISBLANK(Costs!G41), "", Costs!G41)</f>
        <v/>
      </c>
      <c r="H41" s="46" t="str">
        <f>IF(ISBLANK(Costs!H41), "", Costs!H41)</f>
        <v>Capex reduction</v>
      </c>
      <c r="I41" s="142" t="b">
        <f>IF(ISBLANK(Costs!$C41), 0, INDEX(Assumptions!$E$15:$G$24, MATCH($C41, Assumptions!$B$15:$B$24,0), MATCH($A$3, Options, 0)))</f>
        <v>0</v>
      </c>
      <c r="J41" s="14" t="str">
        <f>IF(ISBLANK(Costs!J41), "", Costs!J41)</f>
        <v/>
      </c>
      <c r="K41" s="55">
        <f>Costs!K41*I41</f>
        <v>0</v>
      </c>
      <c r="L41"/>
      <c r="M41" s="8"/>
      <c r="N41" s="90"/>
      <c r="O41" s="79">
        <f>IF($C41="",0,IF($C41=Assumptions!$B$24,INDEX(Assumptions!E$51:E$53,MATCH($A$3,Assumptions!$B$51:$B$53,0)),INDEX(Assumptions!E$34:E$43,MATCH($C41,Assumptions!$B$34:$B$43,0))*$I41))</f>
        <v>0</v>
      </c>
      <c r="P41" s="79">
        <f>IF($C41="",0,IF($C41=Assumptions!$B$24,INDEX(Assumptions!F$51:F$53,MATCH($A$3,Assumptions!$B$51:$B$53,0)),INDEX(Assumptions!F$34:F$43,MATCH($C41,Assumptions!$B$34:$B$43,0))*$I41))</f>
        <v>0</v>
      </c>
      <c r="Q41" s="79">
        <f>IF($C41="",0,IF($C41=Assumptions!$B$24,INDEX(Assumptions!G$51:G$53,MATCH($A$3,Assumptions!$B$51:$B$53,0)),INDEX(Assumptions!G$34:G$43,MATCH($C41,Assumptions!$B$34:$B$43,0))*$I41))</f>
        <v>0</v>
      </c>
      <c r="R41" s="79">
        <f>IF($C41="",0,IF($C41=Assumptions!$B$24,INDEX(Assumptions!H$51:H$53,MATCH($A$3,Assumptions!$B$51:$B$53,0)),INDEX(Assumptions!H$34:H$43,MATCH($C41,Assumptions!$B$34:$B$43,0))*$I41))</f>
        <v>0</v>
      </c>
      <c r="S41" s="79">
        <f>IF($C41="",0,IF($C41=Assumptions!$B$24,INDEX(Assumptions!I$51:I$53,MATCH($A$3,Assumptions!$B$51:$B$53,0)),INDEX(Assumptions!I$34:I$43,MATCH($C41,Assumptions!$B$34:$B$43,0))*$I41))</f>
        <v>0</v>
      </c>
      <c r="T41" s="3"/>
      <c r="U41" s="9">
        <f t="shared" si="6"/>
        <v>0</v>
      </c>
      <c r="V41" s="9">
        <f t="shared" si="7"/>
        <v>0</v>
      </c>
      <c r="W41" s="9">
        <f t="shared" si="8"/>
        <v>0</v>
      </c>
      <c r="X41" s="9">
        <f t="shared" si="9"/>
        <v>0</v>
      </c>
      <c r="Y41" s="9">
        <f t="shared" si="10"/>
        <v>0</v>
      </c>
      <c r="AD41"/>
    </row>
    <row r="42" spans="1:30" ht="12.75" customHeight="1" x14ac:dyDescent="0.25">
      <c r="A42"/>
      <c r="B42" s="68" t="str">
        <f>IF(ISBLANK(Costs!B42), "", Costs!B42)</f>
        <v>Infrastructure</v>
      </c>
      <c r="C42" s="68" t="str">
        <f>IF(ISBLANK(Costs!C42), "", Costs!C42)</f>
        <v>Itron MTS</v>
      </c>
      <c r="D42" s="68" t="str">
        <f>IF(ISBLANK(Costs!D42), "", Costs!D42)</f>
        <v>Backup</v>
      </c>
      <c r="E42" s="68" t="str">
        <f>IF(ISBLANK(Costs!E42), "", Costs!E42)</f>
        <v/>
      </c>
      <c r="F42" s="68" t="str">
        <f>IF(ISBLANK(Costs!F42), "", Costs!F42)</f>
        <v>Materials</v>
      </c>
      <c r="G42" s="68" t="str">
        <f>IF(ISBLANK(Costs!G42), "", Costs!G42)</f>
        <v/>
      </c>
      <c r="H42" s="46" t="str">
        <f>IF(ISBLANK(Costs!H42), "", Costs!H42)</f>
        <v>Capex reduction</v>
      </c>
      <c r="I42" s="142" t="b">
        <f>IF(ISBLANK(Costs!$C42), 0, INDEX(Assumptions!$E$15:$G$24, MATCH($C42, Assumptions!$B$15:$B$24,0), MATCH($A$3, Options, 0)))</f>
        <v>0</v>
      </c>
      <c r="J42" s="14" t="str">
        <f>IF(ISBLANK(Costs!J42), "", Costs!J42)</f>
        <v/>
      </c>
      <c r="K42" s="55">
        <f>Costs!K42*I42</f>
        <v>0</v>
      </c>
      <c r="L42"/>
      <c r="M42" s="8"/>
      <c r="N42" s="90"/>
      <c r="O42" s="79">
        <f>IF($C42="",0,IF($C42=Assumptions!$B$24,INDEX(Assumptions!E$51:E$53,MATCH($A$3,Assumptions!$B$51:$B$53,0)),INDEX(Assumptions!E$34:E$43,MATCH($C42,Assumptions!$B$34:$B$43,0))*$I42))</f>
        <v>0</v>
      </c>
      <c r="P42" s="79">
        <f>IF($C42="",0,IF($C42=Assumptions!$B$24,INDEX(Assumptions!F$51:F$53,MATCH($A$3,Assumptions!$B$51:$B$53,0)),INDEX(Assumptions!F$34:F$43,MATCH($C42,Assumptions!$B$34:$B$43,0))*$I42))</f>
        <v>0</v>
      </c>
      <c r="Q42" s="79">
        <f>IF($C42="",0,IF($C42=Assumptions!$B$24,INDEX(Assumptions!G$51:G$53,MATCH($A$3,Assumptions!$B$51:$B$53,0)),INDEX(Assumptions!G$34:G$43,MATCH($C42,Assumptions!$B$34:$B$43,0))*$I42))</f>
        <v>0</v>
      </c>
      <c r="R42" s="79">
        <f>IF($C42="",0,IF($C42=Assumptions!$B$24,INDEX(Assumptions!H$51:H$53,MATCH($A$3,Assumptions!$B$51:$B$53,0)),INDEX(Assumptions!H$34:H$43,MATCH($C42,Assumptions!$B$34:$B$43,0))*$I42))</f>
        <v>0</v>
      </c>
      <c r="S42" s="79">
        <f>IF($C42="",0,IF($C42=Assumptions!$B$24,INDEX(Assumptions!I$51:I$53,MATCH($A$3,Assumptions!$B$51:$B$53,0)),INDEX(Assumptions!I$34:I$43,MATCH($C42,Assumptions!$B$34:$B$43,0))*$I42))</f>
        <v>0</v>
      </c>
      <c r="T42" s="3"/>
      <c r="U42" s="9">
        <f t="shared" si="6"/>
        <v>0</v>
      </c>
      <c r="V42" s="9">
        <f t="shared" si="7"/>
        <v>0</v>
      </c>
      <c r="W42" s="9">
        <f t="shared" si="8"/>
        <v>0</v>
      </c>
      <c r="X42" s="9">
        <f t="shared" si="9"/>
        <v>0</v>
      </c>
      <c r="Y42" s="9">
        <f t="shared" si="10"/>
        <v>0</v>
      </c>
      <c r="AD42"/>
    </row>
    <row r="43" spans="1:30" ht="12.75" customHeight="1" x14ac:dyDescent="0.25">
      <c r="A43"/>
      <c r="B43" s="68" t="str">
        <f>IF(ISBLANK(Costs!B43), "", Costs!B43)</f>
        <v>Infrastructure</v>
      </c>
      <c r="C43" s="68" t="str">
        <f>IF(ISBLANK(Costs!C43), "", Costs!C43)</f>
        <v>Itron MTS</v>
      </c>
      <c r="D43" s="68" t="str">
        <f>IF(ISBLANK(Costs!D43), "", Costs!D43)</f>
        <v>Network</v>
      </c>
      <c r="E43" s="68" t="str">
        <f>IF(ISBLANK(Costs!E43), "", Costs!E43)</f>
        <v/>
      </c>
      <c r="F43" s="68" t="str">
        <f>IF(ISBLANK(Costs!F43), "", Costs!F43)</f>
        <v>Materials</v>
      </c>
      <c r="G43" s="68" t="str">
        <f>IF(ISBLANK(Costs!G43), "", Costs!G43)</f>
        <v/>
      </c>
      <c r="H43" s="46" t="str">
        <f>IF(ISBLANK(Costs!H43), "", Costs!H43)</f>
        <v>Capex reduction</v>
      </c>
      <c r="I43" s="142" t="b">
        <f>IF(ISBLANK(Costs!$C43), 0, INDEX(Assumptions!$E$15:$G$24, MATCH($C43, Assumptions!$B$15:$B$24,0), MATCH($A$3, Options, 0)))</f>
        <v>0</v>
      </c>
      <c r="J43" s="14" t="str">
        <f>IF(ISBLANK(Costs!J43), "", Costs!J43)</f>
        <v/>
      </c>
      <c r="K43" s="55">
        <f>Costs!K43*I43</f>
        <v>0</v>
      </c>
      <c r="L43"/>
      <c r="M43" s="8"/>
      <c r="N43" s="90"/>
      <c r="O43" s="79">
        <f>IF($C43="",0,IF($C43=Assumptions!$B$24,INDEX(Assumptions!E$51:E$53,MATCH($A$3,Assumptions!$B$51:$B$53,0)),INDEX(Assumptions!E$34:E$43,MATCH($C43,Assumptions!$B$34:$B$43,0))*$I43))</f>
        <v>0</v>
      </c>
      <c r="P43" s="79">
        <f>IF($C43="",0,IF($C43=Assumptions!$B$24,INDEX(Assumptions!F$51:F$53,MATCH($A$3,Assumptions!$B$51:$B$53,0)),INDEX(Assumptions!F$34:F$43,MATCH($C43,Assumptions!$B$34:$B$43,0))*$I43))</f>
        <v>0</v>
      </c>
      <c r="Q43" s="79">
        <f>IF($C43="",0,IF($C43=Assumptions!$B$24,INDEX(Assumptions!G$51:G$53,MATCH($A$3,Assumptions!$B$51:$B$53,0)),INDEX(Assumptions!G$34:G$43,MATCH($C43,Assumptions!$B$34:$B$43,0))*$I43))</f>
        <v>0</v>
      </c>
      <c r="R43" s="79">
        <f>IF($C43="",0,IF($C43=Assumptions!$B$24,INDEX(Assumptions!H$51:H$53,MATCH($A$3,Assumptions!$B$51:$B$53,0)),INDEX(Assumptions!H$34:H$43,MATCH($C43,Assumptions!$B$34:$B$43,0))*$I43))</f>
        <v>0</v>
      </c>
      <c r="S43" s="79">
        <f>IF($C43="",0,IF($C43=Assumptions!$B$24,INDEX(Assumptions!I$51:I$53,MATCH($A$3,Assumptions!$B$51:$B$53,0)),INDEX(Assumptions!I$34:I$43,MATCH($C43,Assumptions!$B$34:$B$43,0))*$I43))</f>
        <v>0</v>
      </c>
      <c r="T43" s="3"/>
      <c r="U43" s="9">
        <f t="shared" si="6"/>
        <v>0</v>
      </c>
      <c r="V43" s="9">
        <f t="shared" si="7"/>
        <v>0</v>
      </c>
      <c r="W43" s="9">
        <f t="shared" si="8"/>
        <v>0</v>
      </c>
      <c r="X43" s="9">
        <f t="shared" si="9"/>
        <v>0</v>
      </c>
      <c r="Y43" s="9">
        <f t="shared" si="10"/>
        <v>0</v>
      </c>
      <c r="AD43"/>
    </row>
    <row r="44" spans="1:30" ht="12.75" customHeight="1" x14ac:dyDescent="0.25">
      <c r="A44"/>
      <c r="B44" s="68" t="str">
        <f>IF(ISBLANK(Costs!B44), "", Costs!B44)</f>
        <v>Infrastructure</v>
      </c>
      <c r="C44" s="68" t="str">
        <f>IF(ISBLANK(Costs!C44), "", Costs!C44)</f>
        <v>Itron MTS</v>
      </c>
      <c r="D44" s="68" t="str">
        <f>IF(ISBLANK(Costs!D44), "", Costs!D44)</f>
        <v>Database (HANA)</v>
      </c>
      <c r="E44" s="68" t="str">
        <f>IF(ISBLANK(Costs!E44), "", Costs!E44)</f>
        <v/>
      </c>
      <c r="F44" s="68" t="str">
        <f>IF(ISBLANK(Costs!F44), "", Costs!F44)</f>
        <v>Materials</v>
      </c>
      <c r="G44" s="68" t="str">
        <f>IF(ISBLANK(Costs!G44), "", Costs!G44)</f>
        <v/>
      </c>
      <c r="H44" s="46" t="str">
        <f>IF(ISBLANK(Costs!H44), "", Costs!H44)</f>
        <v>Capex reduction</v>
      </c>
      <c r="I44" s="142" t="b">
        <f>IF(ISBLANK(Costs!$C44), 0, INDEX(Assumptions!$E$15:$G$24, MATCH($C44, Assumptions!$B$15:$B$24,0), MATCH($A$3, Options, 0)))</f>
        <v>0</v>
      </c>
      <c r="J44" s="14" t="str">
        <f>IF(ISBLANK(Costs!J44), "", Costs!J44)</f>
        <v/>
      </c>
      <c r="K44" s="55">
        <f>Costs!K44*I44</f>
        <v>0</v>
      </c>
      <c r="L44"/>
      <c r="M44" s="8"/>
      <c r="N44" s="90"/>
      <c r="O44" s="79">
        <f>IF($C44="",0,IF($C44=Assumptions!$B$24,INDEX(Assumptions!E$51:E$53,MATCH($A$3,Assumptions!$B$51:$B$53,0)),INDEX(Assumptions!E$34:E$43,MATCH($C44,Assumptions!$B$34:$B$43,0))*$I44))</f>
        <v>0</v>
      </c>
      <c r="P44" s="79">
        <f>IF($C44="",0,IF($C44=Assumptions!$B$24,INDEX(Assumptions!F$51:F$53,MATCH($A$3,Assumptions!$B$51:$B$53,0)),INDEX(Assumptions!F$34:F$43,MATCH($C44,Assumptions!$B$34:$B$43,0))*$I44))</f>
        <v>0</v>
      </c>
      <c r="Q44" s="79">
        <f>IF($C44="",0,IF($C44=Assumptions!$B$24,INDEX(Assumptions!G$51:G$53,MATCH($A$3,Assumptions!$B$51:$B$53,0)),INDEX(Assumptions!G$34:G$43,MATCH($C44,Assumptions!$B$34:$B$43,0))*$I44))</f>
        <v>0</v>
      </c>
      <c r="R44" s="79">
        <f>IF($C44="",0,IF($C44=Assumptions!$B$24,INDEX(Assumptions!H$51:H$53,MATCH($A$3,Assumptions!$B$51:$B$53,0)),INDEX(Assumptions!H$34:H$43,MATCH($C44,Assumptions!$B$34:$B$43,0))*$I44))</f>
        <v>0</v>
      </c>
      <c r="S44" s="79">
        <f>IF($C44="",0,IF($C44=Assumptions!$B$24,INDEX(Assumptions!I$51:I$53,MATCH($A$3,Assumptions!$B$51:$B$53,0)),INDEX(Assumptions!I$34:I$43,MATCH($C44,Assumptions!$B$34:$B$43,0))*$I44))</f>
        <v>0</v>
      </c>
      <c r="T44" s="3"/>
      <c r="U44" s="9">
        <f t="shared" si="6"/>
        <v>0</v>
      </c>
      <c r="V44" s="9">
        <f t="shared" si="7"/>
        <v>0</v>
      </c>
      <c r="W44" s="9">
        <f t="shared" si="8"/>
        <v>0</v>
      </c>
      <c r="X44" s="9">
        <f t="shared" si="9"/>
        <v>0</v>
      </c>
      <c r="Y44" s="9">
        <f t="shared" si="10"/>
        <v>0</v>
      </c>
      <c r="AD44"/>
    </row>
    <row r="45" spans="1:30" ht="12.75" customHeight="1" x14ac:dyDescent="0.25">
      <c r="A45"/>
      <c r="B45" s="68" t="str">
        <f>IF(ISBLANK(Costs!B45), "", Costs!B45)</f>
        <v>Infrastructure</v>
      </c>
      <c r="C45" s="68" t="str">
        <f>IF(ISBLANK(Costs!C45), "", Costs!C45)</f>
        <v>Non-critical Apps</v>
      </c>
      <c r="D45" s="68" t="str">
        <f>IF(ISBLANK(Costs!D45), "", Costs!D45)</f>
        <v>Server</v>
      </c>
      <c r="E45" s="68" t="str">
        <f>IF(ISBLANK(Costs!E45), "", Costs!E45)</f>
        <v/>
      </c>
      <c r="F45" s="68" t="str">
        <f>IF(ISBLANK(Costs!F45), "", Costs!F45)</f>
        <v>Materials</v>
      </c>
      <c r="G45" s="68" t="str">
        <f>IF(ISBLANK(Costs!G45), "", Costs!G45)</f>
        <v/>
      </c>
      <c r="H45" s="46" t="str">
        <f>IF(ISBLANK(Costs!H45), "", Costs!H45)</f>
        <v>Capex reduction</v>
      </c>
      <c r="I45" s="142" t="b">
        <f>IF(ISBLANK(Costs!$C45), 0, INDEX(Assumptions!$E$15:$G$24, MATCH($C45, Assumptions!$B$15:$B$24,0), MATCH($A$3, Options, 0)))</f>
        <v>0</v>
      </c>
      <c r="J45" s="14" t="str">
        <f>IF(ISBLANK(Costs!J45), "", Costs!J45)</f>
        <v/>
      </c>
      <c r="K45" s="55">
        <f>Costs!K45*I45</f>
        <v>0</v>
      </c>
      <c r="L45"/>
      <c r="M45" s="8"/>
      <c r="N45" s="90"/>
      <c r="O45" s="79">
        <f>IF($C45="",0,IF($C45=Assumptions!$B$24,INDEX(Assumptions!E$51:E$53,MATCH($A$3,Assumptions!$B$51:$B$53,0)),INDEX(Assumptions!E$34:E$43,MATCH($C45,Assumptions!$B$34:$B$43,0))*$I45))</f>
        <v>0</v>
      </c>
      <c r="P45" s="79">
        <f>IF($C45="",0,IF($C45=Assumptions!$B$24,INDEX(Assumptions!F$51:F$53,MATCH($A$3,Assumptions!$B$51:$B$53,0)),INDEX(Assumptions!F$34:F$43,MATCH($C45,Assumptions!$B$34:$B$43,0))*$I45))</f>
        <v>0</v>
      </c>
      <c r="Q45" s="79">
        <f>IF($C45="",0,IF($C45=Assumptions!$B$24,INDEX(Assumptions!G$51:G$53,MATCH($A$3,Assumptions!$B$51:$B$53,0)),INDEX(Assumptions!G$34:G$43,MATCH($C45,Assumptions!$B$34:$B$43,0))*$I45))</f>
        <v>0</v>
      </c>
      <c r="R45" s="79">
        <f>IF($C45="",0,IF($C45=Assumptions!$B$24,INDEX(Assumptions!H$51:H$53,MATCH($A$3,Assumptions!$B$51:$B$53,0)),INDEX(Assumptions!H$34:H$43,MATCH($C45,Assumptions!$B$34:$B$43,0))*$I45))</f>
        <v>0</v>
      </c>
      <c r="S45" s="79">
        <f>IF($C45="",0,IF($C45=Assumptions!$B$24,INDEX(Assumptions!I$51:I$53,MATCH($A$3,Assumptions!$B$51:$B$53,0)),INDEX(Assumptions!I$34:I$43,MATCH($C45,Assumptions!$B$34:$B$43,0))*$I45))</f>
        <v>0</v>
      </c>
      <c r="T45" s="3"/>
      <c r="U45" s="9">
        <f t="shared" si="6"/>
        <v>0</v>
      </c>
      <c r="V45" s="9">
        <f t="shared" si="7"/>
        <v>0</v>
      </c>
      <c r="W45" s="9">
        <f t="shared" si="8"/>
        <v>0</v>
      </c>
      <c r="X45" s="9">
        <f t="shared" si="9"/>
        <v>0</v>
      </c>
      <c r="Y45" s="9">
        <f t="shared" si="10"/>
        <v>0</v>
      </c>
      <c r="AD45"/>
    </row>
    <row r="46" spans="1:30" ht="12.75" customHeight="1" x14ac:dyDescent="0.25">
      <c r="A46"/>
      <c r="B46" s="68" t="str">
        <f>IF(ISBLANK(Costs!B46), "", Costs!B46)</f>
        <v>Infrastructure</v>
      </c>
      <c r="C46" s="68" t="str">
        <f>IF(ISBLANK(Costs!C46), "", Costs!C46)</f>
        <v>Non-critical Apps</v>
      </c>
      <c r="D46" s="68" t="str">
        <f>IF(ISBLANK(Costs!D46), "", Costs!D46)</f>
        <v>Database (Exadata)</v>
      </c>
      <c r="E46" s="68" t="str">
        <f>IF(ISBLANK(Costs!E46), "", Costs!E46)</f>
        <v/>
      </c>
      <c r="F46" s="68" t="str">
        <f>IF(ISBLANK(Costs!F46), "", Costs!F46)</f>
        <v>Materials</v>
      </c>
      <c r="G46" s="68" t="str">
        <f>IF(ISBLANK(Costs!G46), "", Costs!G46)</f>
        <v/>
      </c>
      <c r="H46" s="46" t="str">
        <f>IF(ISBLANK(Costs!H46), "", Costs!H46)</f>
        <v>Capex reduction</v>
      </c>
      <c r="I46" s="142" t="b">
        <f>IF(ISBLANK(Costs!$C46), 0, INDEX(Assumptions!$E$15:$G$24, MATCH($C46, Assumptions!$B$15:$B$24,0), MATCH($A$3, Options, 0)))</f>
        <v>0</v>
      </c>
      <c r="J46" s="14" t="str">
        <f>IF(ISBLANK(Costs!J46), "", Costs!J46)</f>
        <v/>
      </c>
      <c r="K46" s="55">
        <f>Costs!K46*I46</f>
        <v>0</v>
      </c>
      <c r="L46"/>
      <c r="M46" s="8"/>
      <c r="N46" s="90"/>
      <c r="O46" s="79">
        <f>IF($C46="",0,IF($C46=Assumptions!$B$24,INDEX(Assumptions!E$51:E$53,MATCH($A$3,Assumptions!$B$51:$B$53,0)),INDEX(Assumptions!E$34:E$43,MATCH($C46,Assumptions!$B$34:$B$43,0))*$I46))</f>
        <v>0</v>
      </c>
      <c r="P46" s="79">
        <f>IF($C46="",0,IF($C46=Assumptions!$B$24,INDEX(Assumptions!F$51:F$53,MATCH($A$3,Assumptions!$B$51:$B$53,0)),INDEX(Assumptions!F$34:F$43,MATCH($C46,Assumptions!$B$34:$B$43,0))*$I46))</f>
        <v>0</v>
      </c>
      <c r="Q46" s="79">
        <f>IF($C46="",0,IF($C46=Assumptions!$B$24,INDEX(Assumptions!G$51:G$53,MATCH($A$3,Assumptions!$B$51:$B$53,0)),INDEX(Assumptions!G$34:G$43,MATCH($C46,Assumptions!$B$34:$B$43,0))*$I46))</f>
        <v>0</v>
      </c>
      <c r="R46" s="79">
        <f>IF($C46="",0,IF($C46=Assumptions!$B$24,INDEX(Assumptions!H$51:H$53,MATCH($A$3,Assumptions!$B$51:$B$53,0)),INDEX(Assumptions!H$34:H$43,MATCH($C46,Assumptions!$B$34:$B$43,0))*$I46))</f>
        <v>0</v>
      </c>
      <c r="S46" s="79">
        <f>IF($C46="",0,IF($C46=Assumptions!$B$24,INDEX(Assumptions!I$51:I$53,MATCH($A$3,Assumptions!$B$51:$B$53,0)),INDEX(Assumptions!I$34:I$43,MATCH($C46,Assumptions!$B$34:$B$43,0))*$I46))</f>
        <v>0</v>
      </c>
      <c r="T46" s="3"/>
      <c r="U46" s="9">
        <f t="shared" si="6"/>
        <v>0</v>
      </c>
      <c r="V46" s="9">
        <f t="shared" si="7"/>
        <v>0</v>
      </c>
      <c r="W46" s="9">
        <f t="shared" si="8"/>
        <v>0</v>
      </c>
      <c r="X46" s="9">
        <f t="shared" si="9"/>
        <v>0</v>
      </c>
      <c r="Y46" s="9">
        <f t="shared" si="10"/>
        <v>0</v>
      </c>
      <c r="AD46"/>
    </row>
    <row r="47" spans="1:30" ht="12.75" customHeight="1" x14ac:dyDescent="0.25">
      <c r="A47"/>
      <c r="B47" s="68" t="str">
        <f>IF(ISBLANK(Costs!B47), "", Costs!B47)</f>
        <v>Infrastructure</v>
      </c>
      <c r="C47" s="68" t="str">
        <f>IF(ISBLANK(Costs!C47), "", Costs!C47)</f>
        <v>Non-critical Apps</v>
      </c>
      <c r="D47" s="68" t="str">
        <f>IF(ISBLANK(Costs!D47), "", Costs!D47)</f>
        <v>Backup</v>
      </c>
      <c r="E47" s="68" t="str">
        <f>IF(ISBLANK(Costs!E47), "", Costs!E47)</f>
        <v/>
      </c>
      <c r="F47" s="68" t="str">
        <f>IF(ISBLANK(Costs!F47), "", Costs!F47)</f>
        <v>Materials</v>
      </c>
      <c r="G47" s="68" t="str">
        <f>IF(ISBLANK(Costs!G47), "", Costs!G47)</f>
        <v/>
      </c>
      <c r="H47" s="46" t="str">
        <f>IF(ISBLANK(Costs!H47), "", Costs!H47)</f>
        <v>Capex reduction</v>
      </c>
      <c r="I47" s="142" t="b">
        <f>IF(ISBLANK(Costs!$C47), 0, INDEX(Assumptions!$E$15:$G$24, MATCH($C47, Assumptions!$B$15:$B$24,0), MATCH($A$3, Options, 0)))</f>
        <v>0</v>
      </c>
      <c r="J47" s="14" t="str">
        <f>IF(ISBLANK(Costs!J47), "", Costs!J47)</f>
        <v/>
      </c>
      <c r="K47" s="55">
        <f>Costs!K47*I47</f>
        <v>0</v>
      </c>
      <c r="L47"/>
      <c r="M47" s="8"/>
      <c r="N47" s="90"/>
      <c r="O47" s="79">
        <f>IF($C47="",0,IF($C47=Assumptions!$B$24,INDEX(Assumptions!E$51:E$53,MATCH($A$3,Assumptions!$B$51:$B$53,0)),INDEX(Assumptions!E$34:E$43,MATCH($C47,Assumptions!$B$34:$B$43,0))*$I47))</f>
        <v>0</v>
      </c>
      <c r="P47" s="79">
        <f>IF($C47="",0,IF($C47=Assumptions!$B$24,INDEX(Assumptions!F$51:F$53,MATCH($A$3,Assumptions!$B$51:$B$53,0)),INDEX(Assumptions!F$34:F$43,MATCH($C47,Assumptions!$B$34:$B$43,0))*$I47))</f>
        <v>0</v>
      </c>
      <c r="Q47" s="79">
        <f>IF($C47="",0,IF($C47=Assumptions!$B$24,INDEX(Assumptions!G$51:G$53,MATCH($A$3,Assumptions!$B$51:$B$53,0)),INDEX(Assumptions!G$34:G$43,MATCH($C47,Assumptions!$B$34:$B$43,0))*$I47))</f>
        <v>0</v>
      </c>
      <c r="R47" s="79">
        <f>IF($C47="",0,IF($C47=Assumptions!$B$24,INDEX(Assumptions!H$51:H$53,MATCH($A$3,Assumptions!$B$51:$B$53,0)),INDEX(Assumptions!H$34:H$43,MATCH($C47,Assumptions!$B$34:$B$43,0))*$I47))</f>
        <v>0</v>
      </c>
      <c r="S47" s="79">
        <f>IF($C47="",0,IF($C47=Assumptions!$B$24,INDEX(Assumptions!I$51:I$53,MATCH($A$3,Assumptions!$B$51:$B$53,0)),INDEX(Assumptions!I$34:I$43,MATCH($C47,Assumptions!$B$34:$B$43,0))*$I47))</f>
        <v>0</v>
      </c>
      <c r="T47" s="3"/>
      <c r="U47" s="9">
        <f t="shared" si="6"/>
        <v>0</v>
      </c>
      <c r="V47" s="9">
        <f t="shared" si="7"/>
        <v>0</v>
      </c>
      <c r="W47" s="9">
        <f t="shared" si="8"/>
        <v>0</v>
      </c>
      <c r="X47" s="9">
        <f t="shared" si="9"/>
        <v>0</v>
      </c>
      <c r="Y47" s="9">
        <f t="shared" si="10"/>
        <v>0</v>
      </c>
      <c r="AD47"/>
    </row>
    <row r="48" spans="1:30" ht="12.75" customHeight="1" x14ac:dyDescent="0.25">
      <c r="A48"/>
      <c r="B48" s="68" t="str">
        <f>IF(ISBLANK(Costs!B48), "", Costs!B48)</f>
        <v>Infrastructure</v>
      </c>
      <c r="C48" s="68" t="str">
        <f>IF(ISBLANK(Costs!C48), "", Costs!C48)</f>
        <v>Non-critical Apps</v>
      </c>
      <c r="D48" s="68" t="str">
        <f>IF(ISBLANK(Costs!D48), "", Costs!D48)</f>
        <v>Network</v>
      </c>
      <c r="E48" s="68" t="str">
        <f>IF(ISBLANK(Costs!E48), "", Costs!E48)</f>
        <v/>
      </c>
      <c r="F48" s="68" t="str">
        <f>IF(ISBLANK(Costs!F48), "", Costs!F48)</f>
        <v>Materials</v>
      </c>
      <c r="G48" s="68" t="str">
        <f>IF(ISBLANK(Costs!G48), "", Costs!G48)</f>
        <v/>
      </c>
      <c r="H48" s="46" t="str">
        <f>IF(ISBLANK(Costs!H48), "", Costs!H48)</f>
        <v>Capex reduction</v>
      </c>
      <c r="I48" s="142" t="b">
        <f>IF(ISBLANK(Costs!$C48), 0, INDEX(Assumptions!$E$15:$G$24, MATCH($C48, Assumptions!$B$15:$B$24,0), MATCH($A$3, Options, 0)))</f>
        <v>0</v>
      </c>
      <c r="J48" s="14" t="str">
        <f>IF(ISBLANK(Costs!J48), "", Costs!J48)</f>
        <v/>
      </c>
      <c r="K48" s="55">
        <f>Costs!K48*I48</f>
        <v>0</v>
      </c>
      <c r="L48"/>
      <c r="M48" s="8"/>
      <c r="N48" s="90"/>
      <c r="O48" s="79">
        <f>IF($C48="",0,IF($C48=Assumptions!$B$24,INDEX(Assumptions!E$51:E$53,MATCH($A$3,Assumptions!$B$51:$B$53,0)),INDEX(Assumptions!E$34:E$43,MATCH($C48,Assumptions!$B$34:$B$43,0))*$I48))</f>
        <v>0</v>
      </c>
      <c r="P48" s="79">
        <f>IF($C48="",0,IF($C48=Assumptions!$B$24,INDEX(Assumptions!F$51:F$53,MATCH($A$3,Assumptions!$B$51:$B$53,0)),INDEX(Assumptions!F$34:F$43,MATCH($C48,Assumptions!$B$34:$B$43,0))*$I48))</f>
        <v>0</v>
      </c>
      <c r="Q48" s="79">
        <f>IF($C48="",0,IF($C48=Assumptions!$B$24,INDEX(Assumptions!G$51:G$53,MATCH($A$3,Assumptions!$B$51:$B$53,0)),INDEX(Assumptions!G$34:G$43,MATCH($C48,Assumptions!$B$34:$B$43,0))*$I48))</f>
        <v>0</v>
      </c>
      <c r="R48" s="79">
        <f>IF($C48="",0,IF($C48=Assumptions!$B$24,INDEX(Assumptions!H$51:H$53,MATCH($A$3,Assumptions!$B$51:$B$53,0)),INDEX(Assumptions!H$34:H$43,MATCH($C48,Assumptions!$B$34:$B$43,0))*$I48))</f>
        <v>0</v>
      </c>
      <c r="S48" s="79">
        <f>IF($C48="",0,IF($C48=Assumptions!$B$24,INDEX(Assumptions!I$51:I$53,MATCH($A$3,Assumptions!$B$51:$B$53,0)),INDEX(Assumptions!I$34:I$43,MATCH($C48,Assumptions!$B$34:$B$43,0))*$I48))</f>
        <v>0</v>
      </c>
      <c r="T48" s="3"/>
      <c r="U48" s="9">
        <f t="shared" si="6"/>
        <v>0</v>
      </c>
      <c r="V48" s="9">
        <f t="shared" si="7"/>
        <v>0</v>
      </c>
      <c r="W48" s="9">
        <f t="shared" si="8"/>
        <v>0</v>
      </c>
      <c r="X48" s="9">
        <f t="shared" si="9"/>
        <v>0</v>
      </c>
      <c r="Y48" s="9">
        <f t="shared" si="10"/>
        <v>0</v>
      </c>
      <c r="AD48"/>
    </row>
    <row r="49" spans="1:30" ht="12.75" customHeight="1" x14ac:dyDescent="0.25">
      <c r="A49"/>
      <c r="B49" s="68" t="str">
        <f>IF(ISBLANK(Costs!B49), "", Costs!B49)</f>
        <v>Infrastructure</v>
      </c>
      <c r="C49" s="68" t="str">
        <f>IF(ISBLANK(Costs!C49), "", Costs!C49)</f>
        <v>Non-critical Apps</v>
      </c>
      <c r="D49" s="68" t="str">
        <f>IF(ISBLANK(Costs!D49), "", Costs!D49)</f>
        <v>Database (HANA)</v>
      </c>
      <c r="E49" s="68" t="str">
        <f>IF(ISBLANK(Costs!E49), "", Costs!E49)</f>
        <v/>
      </c>
      <c r="F49" s="68" t="str">
        <f>IF(ISBLANK(Costs!F49), "", Costs!F49)</f>
        <v>Materials</v>
      </c>
      <c r="G49" s="68" t="str">
        <f>IF(ISBLANK(Costs!G49), "", Costs!G49)</f>
        <v/>
      </c>
      <c r="H49" s="46" t="str">
        <f>IF(ISBLANK(Costs!H49), "", Costs!H49)</f>
        <v>Capex reduction</v>
      </c>
      <c r="I49" s="142" t="b">
        <f>IF(ISBLANK(Costs!$C49), 0, INDEX(Assumptions!$E$15:$G$24, MATCH($C49, Assumptions!$B$15:$B$24,0), MATCH($A$3, Options, 0)))</f>
        <v>0</v>
      </c>
      <c r="J49" s="14" t="str">
        <f>IF(ISBLANK(Costs!J49), "", Costs!J49)</f>
        <v/>
      </c>
      <c r="K49" s="55">
        <f>Costs!K49*I49</f>
        <v>0</v>
      </c>
      <c r="L49"/>
      <c r="M49" s="8"/>
      <c r="N49" s="90"/>
      <c r="O49" s="79">
        <f>IF($C49="",0,IF($C49=Assumptions!$B$24,INDEX(Assumptions!E$51:E$53,MATCH($A$3,Assumptions!$B$51:$B$53,0)),INDEX(Assumptions!E$34:E$43,MATCH($C49,Assumptions!$B$34:$B$43,0))*$I49))</f>
        <v>0</v>
      </c>
      <c r="P49" s="79">
        <f>IF($C49="",0,IF($C49=Assumptions!$B$24,INDEX(Assumptions!F$51:F$53,MATCH($A$3,Assumptions!$B$51:$B$53,0)),INDEX(Assumptions!F$34:F$43,MATCH($C49,Assumptions!$B$34:$B$43,0))*$I49))</f>
        <v>0</v>
      </c>
      <c r="Q49" s="79">
        <f>IF($C49="",0,IF($C49=Assumptions!$B$24,INDEX(Assumptions!G$51:G$53,MATCH($A$3,Assumptions!$B$51:$B$53,0)),INDEX(Assumptions!G$34:G$43,MATCH($C49,Assumptions!$B$34:$B$43,0))*$I49))</f>
        <v>0</v>
      </c>
      <c r="R49" s="79">
        <f>IF($C49="",0,IF($C49=Assumptions!$B$24,INDEX(Assumptions!H$51:H$53,MATCH($A$3,Assumptions!$B$51:$B$53,0)),INDEX(Assumptions!H$34:H$43,MATCH($C49,Assumptions!$B$34:$B$43,0))*$I49))</f>
        <v>0</v>
      </c>
      <c r="S49" s="79">
        <f>IF($C49="",0,IF($C49=Assumptions!$B$24,INDEX(Assumptions!I$51:I$53,MATCH($A$3,Assumptions!$B$51:$B$53,0)),INDEX(Assumptions!I$34:I$43,MATCH($C49,Assumptions!$B$34:$B$43,0))*$I49))</f>
        <v>0</v>
      </c>
      <c r="T49" s="3"/>
      <c r="U49" s="9">
        <f t="shared" si="6"/>
        <v>0</v>
      </c>
      <c r="V49" s="9">
        <f t="shared" si="7"/>
        <v>0</v>
      </c>
      <c r="W49" s="9">
        <f t="shared" si="8"/>
        <v>0</v>
      </c>
      <c r="X49" s="9">
        <f t="shared" si="9"/>
        <v>0</v>
      </c>
      <c r="Y49" s="9">
        <f t="shared" si="10"/>
        <v>0</v>
      </c>
      <c r="AD49"/>
    </row>
    <row r="50" spans="1:30" ht="12.75" customHeight="1" x14ac:dyDescent="0.25">
      <c r="A50"/>
      <c r="B50" s="68" t="str">
        <f>IF(ISBLANK(Costs!B50), "", Costs!B50)</f>
        <v>Infrastructure</v>
      </c>
      <c r="C50" s="68" t="str">
        <f>IF(ISBLANK(Costs!C50), "", Costs!C50)</f>
        <v>Sharepoint</v>
      </c>
      <c r="D50" s="68" t="str">
        <f>IF(ISBLANK(Costs!D50), "", Costs!D50)</f>
        <v>Server</v>
      </c>
      <c r="E50" s="68" t="str">
        <f>IF(ISBLANK(Costs!E50), "", Costs!E50)</f>
        <v/>
      </c>
      <c r="F50" s="68" t="str">
        <f>IF(ISBLANK(Costs!F50), "", Costs!F50)</f>
        <v>Materials</v>
      </c>
      <c r="G50" s="68" t="str">
        <f>IF(ISBLANK(Costs!G50), "", Costs!G50)</f>
        <v/>
      </c>
      <c r="H50" s="46" t="str">
        <f>IF(ISBLANK(Costs!H50), "", Costs!H50)</f>
        <v>Capex reduction</v>
      </c>
      <c r="I50" s="142" t="b">
        <f>IF(ISBLANK(Costs!$C50), 0, INDEX(Assumptions!$E$15:$G$24, MATCH($C50, Assumptions!$B$15:$B$24,0), MATCH($A$3, Options, 0)))</f>
        <v>0</v>
      </c>
      <c r="J50" s="14" t="str">
        <f>IF(ISBLANK(Costs!J50), "", Costs!J50)</f>
        <v/>
      </c>
      <c r="K50" s="55">
        <f>Costs!K50*I50</f>
        <v>0</v>
      </c>
      <c r="L50"/>
      <c r="M50" s="8"/>
      <c r="N50" s="90"/>
      <c r="O50" s="79">
        <f>IF($C50="",0,IF($C50=Assumptions!$B$24,INDEX(Assumptions!E$51:E$53,MATCH($A$3,Assumptions!$B$51:$B$53,0)),INDEX(Assumptions!E$34:E$43,MATCH($C50,Assumptions!$B$34:$B$43,0))*$I50))</f>
        <v>0</v>
      </c>
      <c r="P50" s="79">
        <f>IF($C50="",0,IF($C50=Assumptions!$B$24,INDEX(Assumptions!F$51:F$53,MATCH($A$3,Assumptions!$B$51:$B$53,0)),INDEX(Assumptions!F$34:F$43,MATCH($C50,Assumptions!$B$34:$B$43,0))*$I50))</f>
        <v>0</v>
      </c>
      <c r="Q50" s="79">
        <f>IF($C50="",0,IF($C50=Assumptions!$B$24,INDEX(Assumptions!G$51:G$53,MATCH($A$3,Assumptions!$B$51:$B$53,0)),INDEX(Assumptions!G$34:G$43,MATCH($C50,Assumptions!$B$34:$B$43,0))*$I50))</f>
        <v>0</v>
      </c>
      <c r="R50" s="79">
        <f>IF($C50="",0,IF($C50=Assumptions!$B$24,INDEX(Assumptions!H$51:H$53,MATCH($A$3,Assumptions!$B$51:$B$53,0)),INDEX(Assumptions!H$34:H$43,MATCH($C50,Assumptions!$B$34:$B$43,0))*$I50))</f>
        <v>0</v>
      </c>
      <c r="S50" s="79">
        <f>IF($C50="",0,IF($C50=Assumptions!$B$24,INDEX(Assumptions!I$51:I$53,MATCH($A$3,Assumptions!$B$51:$B$53,0)),INDEX(Assumptions!I$34:I$43,MATCH($C50,Assumptions!$B$34:$B$43,0))*$I50))</f>
        <v>0</v>
      </c>
      <c r="T50" s="3"/>
      <c r="U50" s="9">
        <f t="shared" si="6"/>
        <v>0</v>
      </c>
      <c r="V50" s="9">
        <f t="shared" si="7"/>
        <v>0</v>
      </c>
      <c r="W50" s="9">
        <f t="shared" si="8"/>
        <v>0</v>
      </c>
      <c r="X50" s="9">
        <f t="shared" si="9"/>
        <v>0</v>
      </c>
      <c r="Y50" s="9">
        <f t="shared" si="10"/>
        <v>0</v>
      </c>
      <c r="AD50"/>
    </row>
    <row r="51" spans="1:30" ht="12.75" customHeight="1" x14ac:dyDescent="0.25">
      <c r="A51"/>
      <c r="B51" s="68" t="str">
        <f>IF(ISBLANK(Costs!B51), "", Costs!B51)</f>
        <v>Infrastructure</v>
      </c>
      <c r="C51" s="68" t="str">
        <f>IF(ISBLANK(Costs!C51), "", Costs!C51)</f>
        <v>Sharepoint</v>
      </c>
      <c r="D51" s="68" t="str">
        <f>IF(ISBLANK(Costs!D51), "", Costs!D51)</f>
        <v>Database (Exadata)</v>
      </c>
      <c r="E51" s="68" t="str">
        <f>IF(ISBLANK(Costs!E51), "", Costs!E51)</f>
        <v/>
      </c>
      <c r="F51" s="68" t="str">
        <f>IF(ISBLANK(Costs!F51), "", Costs!F51)</f>
        <v>Materials</v>
      </c>
      <c r="G51" s="68" t="str">
        <f>IF(ISBLANK(Costs!G51), "", Costs!G51)</f>
        <v/>
      </c>
      <c r="H51" s="46" t="str">
        <f>IF(ISBLANK(Costs!H51), "", Costs!H51)</f>
        <v>Capex reduction</v>
      </c>
      <c r="I51" s="142" t="b">
        <f>IF(ISBLANK(Costs!$C51), 0, INDEX(Assumptions!$E$15:$G$24, MATCH($C51, Assumptions!$B$15:$B$24,0), MATCH($A$3, Options, 0)))</f>
        <v>0</v>
      </c>
      <c r="J51" s="14" t="str">
        <f>IF(ISBLANK(Costs!J51), "", Costs!J51)</f>
        <v/>
      </c>
      <c r="K51" s="55">
        <f>Costs!K51*I51</f>
        <v>0</v>
      </c>
      <c r="L51"/>
      <c r="M51" s="8"/>
      <c r="N51" s="90"/>
      <c r="O51" s="79">
        <f>IF($C51="",0,IF($C51=Assumptions!$B$24,INDEX(Assumptions!E$51:E$53,MATCH($A$3,Assumptions!$B$51:$B$53,0)),INDEX(Assumptions!E$34:E$43,MATCH($C51,Assumptions!$B$34:$B$43,0))*$I51))</f>
        <v>0</v>
      </c>
      <c r="P51" s="79">
        <f>IF($C51="",0,IF($C51=Assumptions!$B$24,INDEX(Assumptions!F$51:F$53,MATCH($A$3,Assumptions!$B$51:$B$53,0)),INDEX(Assumptions!F$34:F$43,MATCH($C51,Assumptions!$B$34:$B$43,0))*$I51))</f>
        <v>0</v>
      </c>
      <c r="Q51" s="79">
        <f>IF($C51="",0,IF($C51=Assumptions!$B$24,INDEX(Assumptions!G$51:G$53,MATCH($A$3,Assumptions!$B$51:$B$53,0)),INDEX(Assumptions!G$34:G$43,MATCH($C51,Assumptions!$B$34:$B$43,0))*$I51))</f>
        <v>0</v>
      </c>
      <c r="R51" s="79">
        <f>IF($C51="",0,IF($C51=Assumptions!$B$24,INDEX(Assumptions!H$51:H$53,MATCH($A$3,Assumptions!$B$51:$B$53,0)),INDEX(Assumptions!H$34:H$43,MATCH($C51,Assumptions!$B$34:$B$43,0))*$I51))</f>
        <v>0</v>
      </c>
      <c r="S51" s="79">
        <f>IF($C51="",0,IF($C51=Assumptions!$B$24,INDEX(Assumptions!I$51:I$53,MATCH($A$3,Assumptions!$B$51:$B$53,0)),INDEX(Assumptions!I$34:I$43,MATCH($C51,Assumptions!$B$34:$B$43,0))*$I51))</f>
        <v>0</v>
      </c>
      <c r="T51" s="3"/>
      <c r="U51" s="9">
        <f t="shared" si="6"/>
        <v>0</v>
      </c>
      <c r="V51" s="9">
        <f t="shared" si="7"/>
        <v>0</v>
      </c>
      <c r="W51" s="9">
        <f t="shared" si="8"/>
        <v>0</v>
      </c>
      <c r="X51" s="9">
        <f t="shared" si="9"/>
        <v>0</v>
      </c>
      <c r="Y51" s="9">
        <f t="shared" si="10"/>
        <v>0</v>
      </c>
      <c r="AD51"/>
    </row>
    <row r="52" spans="1:30" ht="12.75" customHeight="1" x14ac:dyDescent="0.25">
      <c r="A52"/>
      <c r="B52" s="68" t="str">
        <f>IF(ISBLANK(Costs!B52), "", Costs!B52)</f>
        <v>Infrastructure</v>
      </c>
      <c r="C52" s="68" t="str">
        <f>IF(ISBLANK(Costs!C52), "", Costs!C52)</f>
        <v>Sharepoint</v>
      </c>
      <c r="D52" s="68" t="str">
        <f>IF(ISBLANK(Costs!D52), "", Costs!D52)</f>
        <v>Backup</v>
      </c>
      <c r="E52" s="68" t="str">
        <f>IF(ISBLANK(Costs!E52), "", Costs!E52)</f>
        <v/>
      </c>
      <c r="F52" s="68" t="str">
        <f>IF(ISBLANK(Costs!F52), "", Costs!F52)</f>
        <v>Materials</v>
      </c>
      <c r="G52" s="68" t="str">
        <f>IF(ISBLANK(Costs!G52), "", Costs!G52)</f>
        <v/>
      </c>
      <c r="H52" s="46" t="str">
        <f>IF(ISBLANK(Costs!H52), "", Costs!H52)</f>
        <v>Capex reduction</v>
      </c>
      <c r="I52" s="142" t="b">
        <f>IF(ISBLANK(Costs!$C52), 0, INDEX(Assumptions!$E$15:$G$24, MATCH($C52, Assumptions!$B$15:$B$24,0), MATCH($A$3, Options, 0)))</f>
        <v>0</v>
      </c>
      <c r="J52" s="14" t="str">
        <f>IF(ISBLANK(Costs!J52), "", Costs!J52)</f>
        <v/>
      </c>
      <c r="K52" s="55">
        <f>Costs!K52*I52</f>
        <v>0</v>
      </c>
      <c r="L52"/>
      <c r="M52" s="8"/>
      <c r="N52" s="90"/>
      <c r="O52" s="79">
        <f>IF($C52="",0,IF($C52=Assumptions!$B$24,INDEX(Assumptions!E$51:E$53,MATCH($A$3,Assumptions!$B$51:$B$53,0)),INDEX(Assumptions!E$34:E$43,MATCH($C52,Assumptions!$B$34:$B$43,0))*$I52))</f>
        <v>0</v>
      </c>
      <c r="P52" s="79">
        <f>IF($C52="",0,IF($C52=Assumptions!$B$24,INDEX(Assumptions!F$51:F$53,MATCH($A$3,Assumptions!$B$51:$B$53,0)),INDEX(Assumptions!F$34:F$43,MATCH($C52,Assumptions!$B$34:$B$43,0))*$I52))</f>
        <v>0</v>
      </c>
      <c r="Q52" s="79">
        <f>IF($C52="",0,IF($C52=Assumptions!$B$24,INDEX(Assumptions!G$51:G$53,MATCH($A$3,Assumptions!$B$51:$B$53,0)),INDEX(Assumptions!G$34:G$43,MATCH($C52,Assumptions!$B$34:$B$43,0))*$I52))</f>
        <v>0</v>
      </c>
      <c r="R52" s="79">
        <f>IF($C52="",0,IF($C52=Assumptions!$B$24,INDEX(Assumptions!H$51:H$53,MATCH($A$3,Assumptions!$B$51:$B$53,0)),INDEX(Assumptions!H$34:H$43,MATCH($C52,Assumptions!$B$34:$B$43,0))*$I52))</f>
        <v>0</v>
      </c>
      <c r="S52" s="79">
        <f>IF($C52="",0,IF($C52=Assumptions!$B$24,INDEX(Assumptions!I$51:I$53,MATCH($A$3,Assumptions!$B$51:$B$53,0)),INDEX(Assumptions!I$34:I$43,MATCH($C52,Assumptions!$B$34:$B$43,0))*$I52))</f>
        <v>0</v>
      </c>
      <c r="T52" s="3"/>
      <c r="U52" s="9">
        <f t="shared" si="6"/>
        <v>0</v>
      </c>
      <c r="V52" s="9">
        <f t="shared" si="7"/>
        <v>0</v>
      </c>
      <c r="W52" s="9">
        <f t="shared" si="8"/>
        <v>0</v>
      </c>
      <c r="X52" s="9">
        <f t="shared" si="9"/>
        <v>0</v>
      </c>
      <c r="Y52" s="9">
        <f t="shared" si="10"/>
        <v>0</v>
      </c>
      <c r="AD52"/>
    </row>
    <row r="53" spans="1:30" ht="12.75" customHeight="1" x14ac:dyDescent="0.25">
      <c r="A53"/>
      <c r="B53" s="68" t="str">
        <f>IF(ISBLANK(Costs!B53), "", Costs!B53)</f>
        <v>Infrastructure</v>
      </c>
      <c r="C53" s="68" t="str">
        <f>IF(ISBLANK(Costs!C53), "", Costs!C53)</f>
        <v>Sharepoint</v>
      </c>
      <c r="D53" s="68" t="str">
        <f>IF(ISBLANK(Costs!D53), "", Costs!D53)</f>
        <v>Network</v>
      </c>
      <c r="E53" s="68" t="str">
        <f>IF(ISBLANK(Costs!E53), "", Costs!E53)</f>
        <v/>
      </c>
      <c r="F53" s="68" t="str">
        <f>IF(ISBLANK(Costs!F53), "", Costs!F53)</f>
        <v>Materials</v>
      </c>
      <c r="G53" s="68" t="str">
        <f>IF(ISBLANK(Costs!G53), "", Costs!G53)</f>
        <v/>
      </c>
      <c r="H53" s="46" t="str">
        <f>IF(ISBLANK(Costs!H53), "", Costs!H53)</f>
        <v>Capex reduction</v>
      </c>
      <c r="I53" s="142" t="b">
        <f>IF(ISBLANK(Costs!$C53), 0, INDEX(Assumptions!$E$15:$G$24, MATCH($C53, Assumptions!$B$15:$B$24,0), MATCH($A$3, Options, 0)))</f>
        <v>0</v>
      </c>
      <c r="J53" s="14" t="str">
        <f>IF(ISBLANK(Costs!J53), "", Costs!J53)</f>
        <v/>
      </c>
      <c r="K53" s="55">
        <f>Costs!K53*I53</f>
        <v>0</v>
      </c>
      <c r="L53"/>
      <c r="M53" s="8"/>
      <c r="N53" s="90"/>
      <c r="O53" s="79">
        <f>IF($C53="",0,IF($C53=Assumptions!$B$24,INDEX(Assumptions!E$51:E$53,MATCH($A$3,Assumptions!$B$51:$B$53,0)),INDEX(Assumptions!E$34:E$43,MATCH($C53,Assumptions!$B$34:$B$43,0))*$I53))</f>
        <v>0</v>
      </c>
      <c r="P53" s="79">
        <f>IF($C53="",0,IF($C53=Assumptions!$B$24,INDEX(Assumptions!F$51:F$53,MATCH($A$3,Assumptions!$B$51:$B$53,0)),INDEX(Assumptions!F$34:F$43,MATCH($C53,Assumptions!$B$34:$B$43,0))*$I53))</f>
        <v>0</v>
      </c>
      <c r="Q53" s="79">
        <f>IF($C53="",0,IF($C53=Assumptions!$B$24,INDEX(Assumptions!G$51:G$53,MATCH($A$3,Assumptions!$B$51:$B$53,0)),INDEX(Assumptions!G$34:G$43,MATCH($C53,Assumptions!$B$34:$B$43,0))*$I53))</f>
        <v>0</v>
      </c>
      <c r="R53" s="79">
        <f>IF($C53="",0,IF($C53=Assumptions!$B$24,INDEX(Assumptions!H$51:H$53,MATCH($A$3,Assumptions!$B$51:$B$53,0)),INDEX(Assumptions!H$34:H$43,MATCH($C53,Assumptions!$B$34:$B$43,0))*$I53))</f>
        <v>0</v>
      </c>
      <c r="S53" s="79">
        <f>IF($C53="",0,IF($C53=Assumptions!$B$24,INDEX(Assumptions!I$51:I$53,MATCH($A$3,Assumptions!$B$51:$B$53,0)),INDEX(Assumptions!I$34:I$43,MATCH($C53,Assumptions!$B$34:$B$43,0))*$I53))</f>
        <v>0</v>
      </c>
      <c r="T53" s="3"/>
      <c r="U53" s="9">
        <f t="shared" si="6"/>
        <v>0</v>
      </c>
      <c r="V53" s="9">
        <f t="shared" si="7"/>
        <v>0</v>
      </c>
      <c r="W53" s="9">
        <f t="shared" si="8"/>
        <v>0</v>
      </c>
      <c r="X53" s="9">
        <f t="shared" si="9"/>
        <v>0</v>
      </c>
      <c r="Y53" s="9">
        <f t="shared" si="10"/>
        <v>0</v>
      </c>
      <c r="AD53"/>
    </row>
    <row r="54" spans="1:30" ht="12.75" customHeight="1" x14ac:dyDescent="0.25">
      <c r="A54"/>
      <c r="B54" s="68" t="str">
        <f>IF(ISBLANK(Costs!B54), "", Costs!B54)</f>
        <v>Infrastructure</v>
      </c>
      <c r="C54" s="68" t="str">
        <f>IF(ISBLANK(Costs!C54), "", Costs!C54)</f>
        <v>Sharepoint</v>
      </c>
      <c r="D54" s="68" t="str">
        <f>IF(ISBLANK(Costs!D54), "", Costs!D54)</f>
        <v>Database (HANA)</v>
      </c>
      <c r="E54" s="68" t="str">
        <f>IF(ISBLANK(Costs!E54), "", Costs!E54)</f>
        <v/>
      </c>
      <c r="F54" s="68" t="str">
        <f>IF(ISBLANK(Costs!F54), "", Costs!F54)</f>
        <v>Materials</v>
      </c>
      <c r="G54" s="68" t="str">
        <f>IF(ISBLANK(Costs!G54), "", Costs!G54)</f>
        <v/>
      </c>
      <c r="H54" s="46" t="str">
        <f>IF(ISBLANK(Costs!H54), "", Costs!H54)</f>
        <v>Capex reduction</v>
      </c>
      <c r="I54" s="142" t="b">
        <f>IF(ISBLANK(Costs!$C54), 0, INDEX(Assumptions!$E$15:$G$24, MATCH($C54, Assumptions!$B$15:$B$24,0), MATCH($A$3, Options, 0)))</f>
        <v>0</v>
      </c>
      <c r="J54" s="14" t="str">
        <f>IF(ISBLANK(Costs!J54), "", Costs!J54)</f>
        <v/>
      </c>
      <c r="K54" s="55">
        <f>Costs!K54*I54</f>
        <v>0</v>
      </c>
      <c r="L54"/>
      <c r="M54" s="8"/>
      <c r="N54" s="90"/>
      <c r="O54" s="79">
        <f>IF($C54="",0,IF($C54=Assumptions!$B$24,INDEX(Assumptions!E$51:E$53,MATCH($A$3,Assumptions!$B$51:$B$53,0)),INDEX(Assumptions!E$34:E$43,MATCH($C54,Assumptions!$B$34:$B$43,0))*$I54))</f>
        <v>0</v>
      </c>
      <c r="P54" s="79">
        <f>IF($C54="",0,IF($C54=Assumptions!$B$24,INDEX(Assumptions!F$51:F$53,MATCH($A$3,Assumptions!$B$51:$B$53,0)),INDEX(Assumptions!F$34:F$43,MATCH($C54,Assumptions!$B$34:$B$43,0))*$I54))</f>
        <v>0</v>
      </c>
      <c r="Q54" s="79">
        <f>IF($C54="",0,IF($C54=Assumptions!$B$24,INDEX(Assumptions!G$51:G$53,MATCH($A$3,Assumptions!$B$51:$B$53,0)),INDEX(Assumptions!G$34:G$43,MATCH($C54,Assumptions!$B$34:$B$43,0))*$I54))</f>
        <v>0</v>
      </c>
      <c r="R54" s="79">
        <f>IF($C54="",0,IF($C54=Assumptions!$B$24,INDEX(Assumptions!H$51:H$53,MATCH($A$3,Assumptions!$B$51:$B$53,0)),INDEX(Assumptions!H$34:H$43,MATCH($C54,Assumptions!$B$34:$B$43,0))*$I54))</f>
        <v>0</v>
      </c>
      <c r="S54" s="79">
        <f>IF($C54="",0,IF($C54=Assumptions!$B$24,INDEX(Assumptions!I$51:I$53,MATCH($A$3,Assumptions!$B$51:$B$53,0)),INDEX(Assumptions!I$34:I$43,MATCH($C54,Assumptions!$B$34:$B$43,0))*$I54))</f>
        <v>0</v>
      </c>
      <c r="T54" s="3"/>
      <c r="U54" s="9">
        <f t="shared" si="6"/>
        <v>0</v>
      </c>
      <c r="V54" s="9">
        <f t="shared" si="7"/>
        <v>0</v>
      </c>
      <c r="W54" s="9">
        <f t="shared" si="8"/>
        <v>0</v>
      </c>
      <c r="X54" s="9">
        <f t="shared" si="9"/>
        <v>0</v>
      </c>
      <c r="Y54" s="9">
        <f t="shared" si="10"/>
        <v>0</v>
      </c>
      <c r="AD54"/>
    </row>
    <row r="55" spans="1:30" ht="12.75" customHeight="1" x14ac:dyDescent="0.25">
      <c r="A55"/>
      <c r="B55" s="68" t="str">
        <f>IF(ISBLANK(Costs!B55), "", Costs!B55)</f>
        <v>Infrastructure</v>
      </c>
      <c r="C55" s="68" t="str">
        <f>IF(ISBLANK(Costs!C55), "", Costs!C55)</f>
        <v>webMethods</v>
      </c>
      <c r="D55" s="68" t="str">
        <f>IF(ISBLANK(Costs!D55), "", Costs!D55)</f>
        <v>Server</v>
      </c>
      <c r="E55" s="68" t="str">
        <f>IF(ISBLANK(Costs!E55), "", Costs!E55)</f>
        <v/>
      </c>
      <c r="F55" s="68" t="str">
        <f>IF(ISBLANK(Costs!F55), "", Costs!F55)</f>
        <v>Materials</v>
      </c>
      <c r="G55" s="68" t="str">
        <f>IF(ISBLANK(Costs!G55), "", Costs!G55)</f>
        <v/>
      </c>
      <c r="H55" s="46" t="str">
        <f>IF(ISBLANK(Costs!H55), "", Costs!H55)</f>
        <v>Capex reduction</v>
      </c>
      <c r="I55" s="142" t="b">
        <f>IF(ISBLANK(Costs!$C55), 0, INDEX(Assumptions!$E$15:$G$24, MATCH($C55, Assumptions!$B$15:$B$24,0), MATCH($A$3, Options, 0)))</f>
        <v>0</v>
      </c>
      <c r="J55" s="14" t="str">
        <f>IF(ISBLANK(Costs!J55), "", Costs!J55)</f>
        <v/>
      </c>
      <c r="K55" s="55">
        <f>Costs!K55*I55</f>
        <v>0</v>
      </c>
      <c r="L55"/>
      <c r="M55" s="8"/>
      <c r="N55" s="90"/>
      <c r="O55" s="79">
        <f>IF($C55="",0,IF($C55=Assumptions!$B$24,INDEX(Assumptions!E$51:E$53,MATCH($A$3,Assumptions!$B$51:$B$53,0)),INDEX(Assumptions!E$34:E$43,MATCH($C55,Assumptions!$B$34:$B$43,0))*$I55))</f>
        <v>0</v>
      </c>
      <c r="P55" s="79">
        <f>IF($C55="",0,IF($C55=Assumptions!$B$24,INDEX(Assumptions!F$51:F$53,MATCH($A$3,Assumptions!$B$51:$B$53,0)),INDEX(Assumptions!F$34:F$43,MATCH($C55,Assumptions!$B$34:$B$43,0))*$I55))</f>
        <v>0</v>
      </c>
      <c r="Q55" s="79">
        <f>IF($C55="",0,IF($C55=Assumptions!$B$24,INDEX(Assumptions!G$51:G$53,MATCH($A$3,Assumptions!$B$51:$B$53,0)),INDEX(Assumptions!G$34:G$43,MATCH($C55,Assumptions!$B$34:$B$43,0))*$I55))</f>
        <v>0</v>
      </c>
      <c r="R55" s="79">
        <f>IF($C55="",0,IF($C55=Assumptions!$B$24,INDEX(Assumptions!H$51:H$53,MATCH($A$3,Assumptions!$B$51:$B$53,0)),INDEX(Assumptions!H$34:H$43,MATCH($C55,Assumptions!$B$34:$B$43,0))*$I55))</f>
        <v>0</v>
      </c>
      <c r="S55" s="79">
        <f>IF($C55="",0,IF($C55=Assumptions!$B$24,INDEX(Assumptions!I$51:I$53,MATCH($A$3,Assumptions!$B$51:$B$53,0)),INDEX(Assumptions!I$34:I$43,MATCH($C55,Assumptions!$B$34:$B$43,0))*$I55))</f>
        <v>0</v>
      </c>
      <c r="T55" s="3"/>
      <c r="U55" s="9">
        <f t="shared" si="6"/>
        <v>0</v>
      </c>
      <c r="V55" s="9">
        <f t="shared" si="7"/>
        <v>0</v>
      </c>
      <c r="W55" s="9">
        <f t="shared" si="8"/>
        <v>0</v>
      </c>
      <c r="X55" s="9">
        <f t="shared" si="9"/>
        <v>0</v>
      </c>
      <c r="Y55" s="9">
        <f t="shared" si="10"/>
        <v>0</v>
      </c>
      <c r="AD55"/>
    </row>
    <row r="56" spans="1:30" ht="12.75" customHeight="1" x14ac:dyDescent="0.25">
      <c r="A56"/>
      <c r="B56" s="68" t="str">
        <f>IF(ISBLANK(Costs!B56), "", Costs!B56)</f>
        <v>Infrastructure</v>
      </c>
      <c r="C56" s="68" t="str">
        <f>IF(ISBLANK(Costs!C56), "", Costs!C56)</f>
        <v>webMethods</v>
      </c>
      <c r="D56" s="68" t="str">
        <f>IF(ISBLANK(Costs!D56), "", Costs!D56)</f>
        <v>Database (Exadata)</v>
      </c>
      <c r="E56" s="68" t="str">
        <f>IF(ISBLANK(Costs!E56), "", Costs!E56)</f>
        <v/>
      </c>
      <c r="F56" s="68" t="str">
        <f>IF(ISBLANK(Costs!F56), "", Costs!F56)</f>
        <v>Materials</v>
      </c>
      <c r="G56" s="68" t="str">
        <f>IF(ISBLANK(Costs!G56), "", Costs!G56)</f>
        <v/>
      </c>
      <c r="H56" s="46" t="str">
        <f>IF(ISBLANK(Costs!H56), "", Costs!H56)</f>
        <v>Capex reduction</v>
      </c>
      <c r="I56" s="142" t="b">
        <f>IF(ISBLANK(Costs!$C56), 0, INDEX(Assumptions!$E$15:$G$24, MATCH($C56, Assumptions!$B$15:$B$24,0), MATCH($A$3, Options, 0)))</f>
        <v>0</v>
      </c>
      <c r="J56" s="14" t="str">
        <f>IF(ISBLANK(Costs!J56), "", Costs!J56)</f>
        <v/>
      </c>
      <c r="K56" s="55">
        <f>Costs!K56*I56</f>
        <v>0</v>
      </c>
      <c r="L56"/>
      <c r="M56" s="8"/>
      <c r="N56" s="90"/>
      <c r="O56" s="79">
        <f>IF($C56="",0,IF($C56=Assumptions!$B$24,INDEX(Assumptions!E$51:E$53,MATCH($A$3,Assumptions!$B$51:$B$53,0)),INDEX(Assumptions!E$34:E$43,MATCH($C56,Assumptions!$B$34:$B$43,0))*$I56))</f>
        <v>0</v>
      </c>
      <c r="P56" s="79">
        <f>IF($C56="",0,IF($C56=Assumptions!$B$24,INDEX(Assumptions!F$51:F$53,MATCH($A$3,Assumptions!$B$51:$B$53,0)),INDEX(Assumptions!F$34:F$43,MATCH($C56,Assumptions!$B$34:$B$43,0))*$I56))</f>
        <v>0</v>
      </c>
      <c r="Q56" s="79">
        <f>IF($C56="",0,IF($C56=Assumptions!$B$24,INDEX(Assumptions!G$51:G$53,MATCH($A$3,Assumptions!$B$51:$B$53,0)),INDEX(Assumptions!G$34:G$43,MATCH($C56,Assumptions!$B$34:$B$43,0))*$I56))</f>
        <v>0</v>
      </c>
      <c r="R56" s="79">
        <f>IF($C56="",0,IF($C56=Assumptions!$B$24,INDEX(Assumptions!H$51:H$53,MATCH($A$3,Assumptions!$B$51:$B$53,0)),INDEX(Assumptions!H$34:H$43,MATCH($C56,Assumptions!$B$34:$B$43,0))*$I56))</f>
        <v>0</v>
      </c>
      <c r="S56" s="79">
        <f>IF($C56="",0,IF($C56=Assumptions!$B$24,INDEX(Assumptions!I$51:I$53,MATCH($A$3,Assumptions!$B$51:$B$53,0)),INDEX(Assumptions!I$34:I$43,MATCH($C56,Assumptions!$B$34:$B$43,0))*$I56))</f>
        <v>0</v>
      </c>
      <c r="T56" s="3"/>
      <c r="U56" s="9">
        <f t="shared" si="6"/>
        <v>0</v>
      </c>
      <c r="V56" s="9">
        <f t="shared" si="7"/>
        <v>0</v>
      </c>
      <c r="W56" s="9">
        <f t="shared" si="8"/>
        <v>0</v>
      </c>
      <c r="X56" s="9">
        <f t="shared" si="9"/>
        <v>0</v>
      </c>
      <c r="Y56" s="9">
        <f t="shared" si="10"/>
        <v>0</v>
      </c>
      <c r="AD56"/>
    </row>
    <row r="57" spans="1:30" ht="12.75" customHeight="1" x14ac:dyDescent="0.25">
      <c r="A57"/>
      <c r="B57" s="68" t="str">
        <f>IF(ISBLANK(Costs!B57), "", Costs!B57)</f>
        <v>Infrastructure</v>
      </c>
      <c r="C57" s="68" t="str">
        <f>IF(ISBLANK(Costs!C57), "", Costs!C57)</f>
        <v>webMethods</v>
      </c>
      <c r="D57" s="68" t="str">
        <f>IF(ISBLANK(Costs!D57), "", Costs!D57)</f>
        <v>Backup</v>
      </c>
      <c r="E57" s="68" t="str">
        <f>IF(ISBLANK(Costs!E57), "", Costs!E57)</f>
        <v/>
      </c>
      <c r="F57" s="68" t="str">
        <f>IF(ISBLANK(Costs!F57), "", Costs!F57)</f>
        <v>Materials</v>
      </c>
      <c r="G57" s="68" t="str">
        <f>IF(ISBLANK(Costs!G57), "", Costs!G57)</f>
        <v/>
      </c>
      <c r="H57" s="46" t="str">
        <f>IF(ISBLANK(Costs!H57), "", Costs!H57)</f>
        <v>Capex reduction</v>
      </c>
      <c r="I57" s="142" t="b">
        <f>IF(ISBLANK(Costs!$C57), 0, INDEX(Assumptions!$E$15:$G$24, MATCH($C57, Assumptions!$B$15:$B$24,0), MATCH($A$3, Options, 0)))</f>
        <v>0</v>
      </c>
      <c r="J57" s="14" t="str">
        <f>IF(ISBLANK(Costs!J57), "", Costs!J57)</f>
        <v/>
      </c>
      <c r="K57" s="55">
        <f>Costs!K57*I57</f>
        <v>0</v>
      </c>
      <c r="L57"/>
      <c r="M57" s="8"/>
      <c r="N57" s="90"/>
      <c r="O57" s="79">
        <f>IF($C57="",0,IF($C57=Assumptions!$B$24,INDEX(Assumptions!E$51:E$53,MATCH($A$3,Assumptions!$B$51:$B$53,0)),INDEX(Assumptions!E$34:E$43,MATCH($C57,Assumptions!$B$34:$B$43,0))*$I57))</f>
        <v>0</v>
      </c>
      <c r="P57" s="79">
        <f>IF($C57="",0,IF($C57=Assumptions!$B$24,INDEX(Assumptions!F$51:F$53,MATCH($A$3,Assumptions!$B$51:$B$53,0)),INDEX(Assumptions!F$34:F$43,MATCH($C57,Assumptions!$B$34:$B$43,0))*$I57))</f>
        <v>0</v>
      </c>
      <c r="Q57" s="79">
        <f>IF($C57="",0,IF($C57=Assumptions!$B$24,INDEX(Assumptions!G$51:G$53,MATCH($A$3,Assumptions!$B$51:$B$53,0)),INDEX(Assumptions!G$34:G$43,MATCH($C57,Assumptions!$B$34:$B$43,0))*$I57))</f>
        <v>0</v>
      </c>
      <c r="R57" s="79">
        <f>IF($C57="",0,IF($C57=Assumptions!$B$24,INDEX(Assumptions!H$51:H$53,MATCH($A$3,Assumptions!$B$51:$B$53,0)),INDEX(Assumptions!H$34:H$43,MATCH($C57,Assumptions!$B$34:$B$43,0))*$I57))</f>
        <v>0</v>
      </c>
      <c r="S57" s="79">
        <f>IF($C57="",0,IF($C57=Assumptions!$B$24,INDEX(Assumptions!I$51:I$53,MATCH($A$3,Assumptions!$B$51:$B$53,0)),INDEX(Assumptions!I$34:I$43,MATCH($C57,Assumptions!$B$34:$B$43,0))*$I57))</f>
        <v>0</v>
      </c>
      <c r="T57" s="3"/>
      <c r="U57" s="9">
        <f t="shared" si="6"/>
        <v>0</v>
      </c>
      <c r="V57" s="9">
        <f t="shared" si="7"/>
        <v>0</v>
      </c>
      <c r="W57" s="9">
        <f t="shared" si="8"/>
        <v>0</v>
      </c>
      <c r="X57" s="9">
        <f t="shared" si="9"/>
        <v>0</v>
      </c>
      <c r="Y57" s="9">
        <f t="shared" si="10"/>
        <v>0</v>
      </c>
      <c r="AD57"/>
    </row>
    <row r="58" spans="1:30" ht="12.75" customHeight="1" x14ac:dyDescent="0.25">
      <c r="A58"/>
      <c r="B58" s="68" t="str">
        <f>IF(ISBLANK(Costs!B58), "", Costs!B58)</f>
        <v>Infrastructure</v>
      </c>
      <c r="C58" s="68" t="str">
        <f>IF(ISBLANK(Costs!C58), "", Costs!C58)</f>
        <v>webMethods</v>
      </c>
      <c r="D58" s="68" t="str">
        <f>IF(ISBLANK(Costs!D58), "", Costs!D58)</f>
        <v>Network</v>
      </c>
      <c r="E58" s="68" t="str">
        <f>IF(ISBLANK(Costs!E58), "", Costs!E58)</f>
        <v/>
      </c>
      <c r="F58" s="68" t="str">
        <f>IF(ISBLANK(Costs!F58), "", Costs!F58)</f>
        <v>Materials</v>
      </c>
      <c r="G58" s="68" t="str">
        <f>IF(ISBLANK(Costs!G58), "", Costs!G58)</f>
        <v/>
      </c>
      <c r="H58" s="46" t="str">
        <f>IF(ISBLANK(Costs!H58), "", Costs!H58)</f>
        <v>Capex reduction</v>
      </c>
      <c r="I58" s="142" t="b">
        <f>IF(ISBLANK(Costs!$C58), 0, INDEX(Assumptions!$E$15:$G$24, MATCH($C58, Assumptions!$B$15:$B$24,0), MATCH($A$3, Options, 0)))</f>
        <v>0</v>
      </c>
      <c r="J58" s="14" t="str">
        <f>IF(ISBLANK(Costs!J58), "", Costs!J58)</f>
        <v/>
      </c>
      <c r="K58" s="55">
        <f>Costs!K58*I58</f>
        <v>0</v>
      </c>
      <c r="L58"/>
      <c r="M58" s="8"/>
      <c r="N58" s="90"/>
      <c r="O58" s="79">
        <f>IF($C58="",0,IF($C58=Assumptions!$B$24,INDEX(Assumptions!E$51:E$53,MATCH($A$3,Assumptions!$B$51:$B$53,0)),INDEX(Assumptions!E$34:E$43,MATCH($C58,Assumptions!$B$34:$B$43,0))*$I58))</f>
        <v>0</v>
      </c>
      <c r="P58" s="79">
        <f>IF($C58="",0,IF($C58=Assumptions!$B$24,INDEX(Assumptions!F$51:F$53,MATCH($A$3,Assumptions!$B$51:$B$53,0)),INDEX(Assumptions!F$34:F$43,MATCH($C58,Assumptions!$B$34:$B$43,0))*$I58))</f>
        <v>0</v>
      </c>
      <c r="Q58" s="79">
        <f>IF($C58="",0,IF($C58=Assumptions!$B$24,INDEX(Assumptions!G$51:G$53,MATCH($A$3,Assumptions!$B$51:$B$53,0)),INDEX(Assumptions!G$34:G$43,MATCH($C58,Assumptions!$B$34:$B$43,0))*$I58))</f>
        <v>0</v>
      </c>
      <c r="R58" s="79">
        <f>IF($C58="",0,IF($C58=Assumptions!$B$24,INDEX(Assumptions!H$51:H$53,MATCH($A$3,Assumptions!$B$51:$B$53,0)),INDEX(Assumptions!H$34:H$43,MATCH($C58,Assumptions!$B$34:$B$43,0))*$I58))</f>
        <v>0</v>
      </c>
      <c r="S58" s="79">
        <f>IF($C58="",0,IF($C58=Assumptions!$B$24,INDEX(Assumptions!I$51:I$53,MATCH($A$3,Assumptions!$B$51:$B$53,0)),INDEX(Assumptions!I$34:I$43,MATCH($C58,Assumptions!$B$34:$B$43,0))*$I58))</f>
        <v>0</v>
      </c>
      <c r="T58" s="3"/>
      <c r="U58" s="9">
        <f t="shared" si="6"/>
        <v>0</v>
      </c>
      <c r="V58" s="9">
        <f t="shared" si="7"/>
        <v>0</v>
      </c>
      <c r="W58" s="9">
        <f t="shared" si="8"/>
        <v>0</v>
      </c>
      <c r="X58" s="9">
        <f t="shared" si="9"/>
        <v>0</v>
      </c>
      <c r="Y58" s="9">
        <f t="shared" si="10"/>
        <v>0</v>
      </c>
      <c r="AD58"/>
    </row>
    <row r="59" spans="1:30" ht="12.75" customHeight="1" x14ac:dyDescent="0.25">
      <c r="A59"/>
      <c r="B59" s="68" t="str">
        <f>IF(ISBLANK(Costs!B59), "", Costs!B59)</f>
        <v>Infrastructure</v>
      </c>
      <c r="C59" s="68" t="str">
        <f>IF(ISBLANK(Costs!C59), "", Costs!C59)</f>
        <v>webMethods</v>
      </c>
      <c r="D59" s="68" t="str">
        <f>IF(ISBLANK(Costs!D59), "", Costs!D59)</f>
        <v>Database (HANA)</v>
      </c>
      <c r="E59" s="68" t="str">
        <f>IF(ISBLANK(Costs!E59), "", Costs!E59)</f>
        <v/>
      </c>
      <c r="F59" s="68" t="str">
        <f>IF(ISBLANK(Costs!F59), "", Costs!F59)</f>
        <v>Materials</v>
      </c>
      <c r="G59" s="68" t="str">
        <f>IF(ISBLANK(Costs!G59), "", Costs!G59)</f>
        <v/>
      </c>
      <c r="H59" s="46" t="str">
        <f>IF(ISBLANK(Costs!H59), "", Costs!H59)</f>
        <v>Capex reduction</v>
      </c>
      <c r="I59" s="142" t="b">
        <f>IF(ISBLANK(Costs!$C59), 0, INDEX(Assumptions!$E$15:$G$24, MATCH($C59, Assumptions!$B$15:$B$24,0), MATCH($A$3, Options, 0)))</f>
        <v>0</v>
      </c>
      <c r="J59" s="14" t="str">
        <f>IF(ISBLANK(Costs!J59), "", Costs!J59)</f>
        <v/>
      </c>
      <c r="K59" s="55">
        <f>Costs!K59*I59</f>
        <v>0</v>
      </c>
      <c r="L59"/>
      <c r="M59" s="8"/>
      <c r="N59" s="90"/>
      <c r="O59" s="79">
        <f>IF($C59="",0,IF($C59=Assumptions!$B$24,INDEX(Assumptions!E$51:E$53,MATCH($A$3,Assumptions!$B$51:$B$53,0)),INDEX(Assumptions!E$34:E$43,MATCH($C59,Assumptions!$B$34:$B$43,0))*$I59))</f>
        <v>0</v>
      </c>
      <c r="P59" s="79">
        <f>IF($C59="",0,IF($C59=Assumptions!$B$24,INDEX(Assumptions!F$51:F$53,MATCH($A$3,Assumptions!$B$51:$B$53,0)),INDEX(Assumptions!F$34:F$43,MATCH($C59,Assumptions!$B$34:$B$43,0))*$I59))</f>
        <v>0</v>
      </c>
      <c r="Q59" s="79">
        <f>IF($C59="",0,IF($C59=Assumptions!$B$24,INDEX(Assumptions!G$51:G$53,MATCH($A$3,Assumptions!$B$51:$B$53,0)),INDEX(Assumptions!G$34:G$43,MATCH($C59,Assumptions!$B$34:$B$43,0))*$I59))</f>
        <v>0</v>
      </c>
      <c r="R59" s="79">
        <f>IF($C59="",0,IF($C59=Assumptions!$B$24,INDEX(Assumptions!H$51:H$53,MATCH($A$3,Assumptions!$B$51:$B$53,0)),INDEX(Assumptions!H$34:H$43,MATCH($C59,Assumptions!$B$34:$B$43,0))*$I59))</f>
        <v>0</v>
      </c>
      <c r="S59" s="79">
        <f>IF($C59="",0,IF($C59=Assumptions!$B$24,INDEX(Assumptions!I$51:I$53,MATCH($A$3,Assumptions!$B$51:$B$53,0)),INDEX(Assumptions!I$34:I$43,MATCH($C59,Assumptions!$B$34:$B$43,0))*$I59))</f>
        <v>0</v>
      </c>
      <c r="T59" s="3"/>
      <c r="U59" s="9">
        <f t="shared" si="6"/>
        <v>0</v>
      </c>
      <c r="V59" s="9">
        <f t="shared" si="7"/>
        <v>0</v>
      </c>
      <c r="W59" s="9">
        <f t="shared" si="8"/>
        <v>0</v>
      </c>
      <c r="X59" s="9">
        <f t="shared" si="9"/>
        <v>0</v>
      </c>
      <c r="Y59" s="9">
        <f t="shared" si="10"/>
        <v>0</v>
      </c>
      <c r="AD59"/>
    </row>
    <row r="60" spans="1:30" ht="12.75" customHeight="1" x14ac:dyDescent="0.25">
      <c r="A60"/>
      <c r="B60" s="68" t="str">
        <f>IF(ISBLANK(Costs!B60), "", Costs!B60)</f>
        <v>Infrastructure</v>
      </c>
      <c r="C60" s="68" t="str">
        <f>IF(ISBLANK(Costs!C60), "", Costs!C60)</f>
        <v>Network drives</v>
      </c>
      <c r="D60" s="68" t="str">
        <f>IF(ISBLANK(Costs!D60), "", Costs!D60)</f>
        <v>Server</v>
      </c>
      <c r="E60" s="68" t="str">
        <f>IF(ISBLANK(Costs!E60), "", Costs!E60)</f>
        <v/>
      </c>
      <c r="F60" s="68" t="str">
        <f>IF(ISBLANK(Costs!F60), "", Costs!F60)</f>
        <v>Materials</v>
      </c>
      <c r="G60" s="68" t="str">
        <f>IF(ISBLANK(Costs!G60), "", Costs!G60)</f>
        <v/>
      </c>
      <c r="H60" s="46" t="str">
        <f>IF(ISBLANK(Costs!H60), "", Costs!H60)</f>
        <v>Capex reduction</v>
      </c>
      <c r="I60" s="142" t="b">
        <f>IF(ISBLANK(Costs!$C60), 0, INDEX(Assumptions!$E$15:$G$24, MATCH($C60, Assumptions!$B$15:$B$24,0), MATCH($A$3, Options, 0)))</f>
        <v>0</v>
      </c>
      <c r="J60" s="14" t="str">
        <f>IF(ISBLANK(Costs!J60), "", Costs!J60)</f>
        <v/>
      </c>
      <c r="K60" s="55">
        <f>Costs!K60*I60</f>
        <v>0</v>
      </c>
      <c r="L60"/>
      <c r="M60" s="8"/>
      <c r="N60" s="90"/>
      <c r="O60" s="79">
        <f>IF($C60="",0,IF($C60=Assumptions!$B$24,INDEX(Assumptions!E$51:E$53,MATCH($A$3,Assumptions!$B$51:$B$53,0)),INDEX(Assumptions!E$34:E$43,MATCH($C60,Assumptions!$B$34:$B$43,0))*$I60))</f>
        <v>0</v>
      </c>
      <c r="P60" s="79">
        <f>IF($C60="",0,IF($C60=Assumptions!$B$24,INDEX(Assumptions!F$51:F$53,MATCH($A$3,Assumptions!$B$51:$B$53,0)),INDEX(Assumptions!F$34:F$43,MATCH($C60,Assumptions!$B$34:$B$43,0))*$I60))</f>
        <v>0</v>
      </c>
      <c r="Q60" s="79">
        <f>IF($C60="",0,IF($C60=Assumptions!$B$24,INDEX(Assumptions!G$51:G$53,MATCH($A$3,Assumptions!$B$51:$B$53,0)),INDEX(Assumptions!G$34:G$43,MATCH($C60,Assumptions!$B$34:$B$43,0))*$I60))</f>
        <v>0</v>
      </c>
      <c r="R60" s="79">
        <f>IF($C60="",0,IF($C60=Assumptions!$B$24,INDEX(Assumptions!H$51:H$53,MATCH($A$3,Assumptions!$B$51:$B$53,0)),INDEX(Assumptions!H$34:H$43,MATCH($C60,Assumptions!$B$34:$B$43,0))*$I60))</f>
        <v>0</v>
      </c>
      <c r="S60" s="79">
        <f>IF($C60="",0,IF($C60=Assumptions!$B$24,INDEX(Assumptions!I$51:I$53,MATCH($A$3,Assumptions!$B$51:$B$53,0)),INDEX(Assumptions!I$34:I$43,MATCH($C60,Assumptions!$B$34:$B$43,0))*$I60))</f>
        <v>0</v>
      </c>
      <c r="T60" s="3"/>
      <c r="U60" s="9">
        <f t="shared" si="6"/>
        <v>0</v>
      </c>
      <c r="V60" s="9">
        <f t="shared" si="7"/>
        <v>0</v>
      </c>
      <c r="W60" s="9">
        <f t="shared" si="8"/>
        <v>0</v>
      </c>
      <c r="X60" s="9">
        <f t="shared" si="9"/>
        <v>0</v>
      </c>
      <c r="Y60" s="9">
        <f t="shared" si="10"/>
        <v>0</v>
      </c>
      <c r="AD60"/>
    </row>
    <row r="61" spans="1:30" ht="12.75" customHeight="1" x14ac:dyDescent="0.25">
      <c r="A61"/>
      <c r="B61" s="68" t="str">
        <f>IF(ISBLANK(Costs!B61), "", Costs!B61)</f>
        <v>Infrastructure</v>
      </c>
      <c r="C61" s="68" t="str">
        <f>IF(ISBLANK(Costs!C61), "", Costs!C61)</f>
        <v>Network drives</v>
      </c>
      <c r="D61" s="68" t="str">
        <f>IF(ISBLANK(Costs!D61), "", Costs!D61)</f>
        <v>Database (Exadata)</v>
      </c>
      <c r="E61" s="68" t="str">
        <f>IF(ISBLANK(Costs!E61), "", Costs!E61)</f>
        <v/>
      </c>
      <c r="F61" s="68" t="str">
        <f>IF(ISBLANK(Costs!F61), "", Costs!F61)</f>
        <v>Materials</v>
      </c>
      <c r="G61" s="68" t="str">
        <f>IF(ISBLANK(Costs!G61), "", Costs!G61)</f>
        <v/>
      </c>
      <c r="H61" s="46" t="str">
        <f>IF(ISBLANK(Costs!H61), "", Costs!H61)</f>
        <v>Capex reduction</v>
      </c>
      <c r="I61" s="142" t="b">
        <f>IF(ISBLANK(Costs!$C61), 0, INDEX(Assumptions!$E$15:$G$24, MATCH($C61, Assumptions!$B$15:$B$24,0), MATCH($A$3, Options, 0)))</f>
        <v>0</v>
      </c>
      <c r="J61" s="14" t="str">
        <f>IF(ISBLANK(Costs!J61), "", Costs!J61)</f>
        <v/>
      </c>
      <c r="K61" s="55">
        <f>Costs!K61*I61</f>
        <v>0</v>
      </c>
      <c r="L61"/>
      <c r="M61" s="8"/>
      <c r="N61" s="90"/>
      <c r="O61" s="79">
        <f>IF($C61="",0,IF($C61=Assumptions!$B$24,INDEX(Assumptions!E$51:E$53,MATCH($A$3,Assumptions!$B$51:$B$53,0)),INDEX(Assumptions!E$34:E$43,MATCH($C61,Assumptions!$B$34:$B$43,0))*$I61))</f>
        <v>0</v>
      </c>
      <c r="P61" s="79">
        <f>IF($C61="",0,IF($C61=Assumptions!$B$24,INDEX(Assumptions!F$51:F$53,MATCH($A$3,Assumptions!$B$51:$B$53,0)),INDEX(Assumptions!F$34:F$43,MATCH($C61,Assumptions!$B$34:$B$43,0))*$I61))</f>
        <v>0</v>
      </c>
      <c r="Q61" s="79">
        <f>IF($C61="",0,IF($C61=Assumptions!$B$24,INDEX(Assumptions!G$51:G$53,MATCH($A$3,Assumptions!$B$51:$B$53,0)),INDEX(Assumptions!G$34:G$43,MATCH($C61,Assumptions!$B$34:$B$43,0))*$I61))</f>
        <v>0</v>
      </c>
      <c r="R61" s="79">
        <f>IF($C61="",0,IF($C61=Assumptions!$B$24,INDEX(Assumptions!H$51:H$53,MATCH($A$3,Assumptions!$B$51:$B$53,0)),INDEX(Assumptions!H$34:H$43,MATCH($C61,Assumptions!$B$34:$B$43,0))*$I61))</f>
        <v>0</v>
      </c>
      <c r="S61" s="79">
        <f>IF($C61="",0,IF($C61=Assumptions!$B$24,INDEX(Assumptions!I$51:I$53,MATCH($A$3,Assumptions!$B$51:$B$53,0)),INDEX(Assumptions!I$34:I$43,MATCH($C61,Assumptions!$B$34:$B$43,0))*$I61))</f>
        <v>0</v>
      </c>
      <c r="T61" s="3"/>
      <c r="U61" s="9">
        <f t="shared" si="6"/>
        <v>0</v>
      </c>
      <c r="V61" s="9">
        <f t="shared" si="7"/>
        <v>0</v>
      </c>
      <c r="W61" s="9">
        <f t="shared" si="8"/>
        <v>0</v>
      </c>
      <c r="X61" s="9">
        <f t="shared" si="9"/>
        <v>0</v>
      </c>
      <c r="Y61" s="9">
        <f t="shared" si="10"/>
        <v>0</v>
      </c>
      <c r="AD61"/>
    </row>
    <row r="62" spans="1:30" ht="12.75" customHeight="1" x14ac:dyDescent="0.25">
      <c r="A62"/>
      <c r="B62" s="68" t="str">
        <f>IF(ISBLANK(Costs!B62), "", Costs!B62)</f>
        <v>Infrastructure</v>
      </c>
      <c r="C62" s="68" t="str">
        <f>IF(ISBLANK(Costs!C62), "", Costs!C62)</f>
        <v>Network drives</v>
      </c>
      <c r="D62" s="68" t="str">
        <f>IF(ISBLANK(Costs!D62), "", Costs!D62)</f>
        <v>Backup</v>
      </c>
      <c r="E62" s="68" t="str">
        <f>IF(ISBLANK(Costs!E62), "", Costs!E62)</f>
        <v/>
      </c>
      <c r="F62" s="68" t="str">
        <f>IF(ISBLANK(Costs!F62), "", Costs!F62)</f>
        <v>Materials</v>
      </c>
      <c r="G62" s="68" t="str">
        <f>IF(ISBLANK(Costs!G62), "", Costs!G62)</f>
        <v/>
      </c>
      <c r="H62" s="46" t="str">
        <f>IF(ISBLANK(Costs!H62), "", Costs!H62)</f>
        <v>Capex reduction</v>
      </c>
      <c r="I62" s="142" t="b">
        <f>IF(ISBLANK(Costs!$C62), 0, INDEX(Assumptions!$E$15:$G$24, MATCH($C62, Assumptions!$B$15:$B$24,0), MATCH($A$3, Options, 0)))</f>
        <v>0</v>
      </c>
      <c r="J62" s="14" t="str">
        <f>IF(ISBLANK(Costs!J62), "", Costs!J62)</f>
        <v/>
      </c>
      <c r="K62" s="55">
        <f>Costs!K62*I62</f>
        <v>0</v>
      </c>
      <c r="L62"/>
      <c r="M62" s="8"/>
      <c r="N62" s="90"/>
      <c r="O62" s="79">
        <f>IF($C62="",0,IF($C62=Assumptions!$B$24,INDEX(Assumptions!E$51:E$53,MATCH($A$3,Assumptions!$B$51:$B$53,0)),INDEX(Assumptions!E$34:E$43,MATCH($C62,Assumptions!$B$34:$B$43,0))*$I62))</f>
        <v>0</v>
      </c>
      <c r="P62" s="79">
        <f>IF($C62="",0,IF($C62=Assumptions!$B$24,INDEX(Assumptions!F$51:F$53,MATCH($A$3,Assumptions!$B$51:$B$53,0)),INDEX(Assumptions!F$34:F$43,MATCH($C62,Assumptions!$B$34:$B$43,0))*$I62))</f>
        <v>0</v>
      </c>
      <c r="Q62" s="79">
        <f>IF($C62="",0,IF($C62=Assumptions!$B$24,INDEX(Assumptions!G$51:G$53,MATCH($A$3,Assumptions!$B$51:$B$53,0)),INDEX(Assumptions!G$34:G$43,MATCH($C62,Assumptions!$B$34:$B$43,0))*$I62))</f>
        <v>0</v>
      </c>
      <c r="R62" s="79">
        <f>IF($C62="",0,IF($C62=Assumptions!$B$24,INDEX(Assumptions!H$51:H$53,MATCH($A$3,Assumptions!$B$51:$B$53,0)),INDEX(Assumptions!H$34:H$43,MATCH($C62,Assumptions!$B$34:$B$43,0))*$I62))</f>
        <v>0</v>
      </c>
      <c r="S62" s="79">
        <f>IF($C62="",0,IF($C62=Assumptions!$B$24,INDEX(Assumptions!I$51:I$53,MATCH($A$3,Assumptions!$B$51:$B$53,0)),INDEX(Assumptions!I$34:I$43,MATCH($C62,Assumptions!$B$34:$B$43,0))*$I62))</f>
        <v>0</v>
      </c>
      <c r="T62" s="3"/>
      <c r="U62" s="9">
        <f t="shared" si="6"/>
        <v>0</v>
      </c>
      <c r="V62" s="9">
        <f t="shared" si="7"/>
        <v>0</v>
      </c>
      <c r="W62" s="9">
        <f t="shared" si="8"/>
        <v>0</v>
      </c>
      <c r="X62" s="9">
        <f t="shared" si="9"/>
        <v>0</v>
      </c>
      <c r="Y62" s="9">
        <f t="shared" si="10"/>
        <v>0</v>
      </c>
      <c r="AD62"/>
    </row>
    <row r="63" spans="1:30" ht="12.75" customHeight="1" x14ac:dyDescent="0.25">
      <c r="A63"/>
      <c r="B63" s="68" t="str">
        <f>IF(ISBLANK(Costs!B63), "", Costs!B63)</f>
        <v>Infrastructure</v>
      </c>
      <c r="C63" s="68" t="str">
        <f>IF(ISBLANK(Costs!C63), "", Costs!C63)</f>
        <v>Network drives</v>
      </c>
      <c r="D63" s="68" t="str">
        <f>IF(ISBLANK(Costs!D63), "", Costs!D63)</f>
        <v>Network</v>
      </c>
      <c r="E63" s="68" t="str">
        <f>IF(ISBLANK(Costs!E63), "", Costs!E63)</f>
        <v/>
      </c>
      <c r="F63" s="68" t="str">
        <f>IF(ISBLANK(Costs!F63), "", Costs!F63)</f>
        <v>Materials</v>
      </c>
      <c r="G63" s="68" t="str">
        <f>IF(ISBLANK(Costs!G63), "", Costs!G63)</f>
        <v/>
      </c>
      <c r="H63" s="46" t="str">
        <f>IF(ISBLANK(Costs!H63), "", Costs!H63)</f>
        <v>Capex reduction</v>
      </c>
      <c r="I63" s="142" t="b">
        <f>IF(ISBLANK(Costs!$C63), 0, INDEX(Assumptions!$E$15:$G$24, MATCH($C63, Assumptions!$B$15:$B$24,0), MATCH($A$3, Options, 0)))</f>
        <v>0</v>
      </c>
      <c r="J63" s="14" t="str">
        <f>IF(ISBLANK(Costs!J63), "", Costs!J63)</f>
        <v/>
      </c>
      <c r="K63" s="55">
        <f>Costs!K63*I63</f>
        <v>0</v>
      </c>
      <c r="L63"/>
      <c r="M63" s="8"/>
      <c r="N63" s="90"/>
      <c r="O63" s="79">
        <f>IF($C63="",0,IF($C63=Assumptions!$B$24,INDEX(Assumptions!E$51:E$53,MATCH($A$3,Assumptions!$B$51:$B$53,0)),INDEX(Assumptions!E$34:E$43,MATCH($C63,Assumptions!$B$34:$B$43,0))*$I63))</f>
        <v>0</v>
      </c>
      <c r="P63" s="79">
        <f>IF($C63="",0,IF($C63=Assumptions!$B$24,INDEX(Assumptions!F$51:F$53,MATCH($A$3,Assumptions!$B$51:$B$53,0)),INDEX(Assumptions!F$34:F$43,MATCH($C63,Assumptions!$B$34:$B$43,0))*$I63))</f>
        <v>0</v>
      </c>
      <c r="Q63" s="79">
        <f>IF($C63="",0,IF($C63=Assumptions!$B$24,INDEX(Assumptions!G$51:G$53,MATCH($A$3,Assumptions!$B$51:$B$53,0)),INDEX(Assumptions!G$34:G$43,MATCH($C63,Assumptions!$B$34:$B$43,0))*$I63))</f>
        <v>0</v>
      </c>
      <c r="R63" s="79">
        <f>IF($C63="",0,IF($C63=Assumptions!$B$24,INDEX(Assumptions!H$51:H$53,MATCH($A$3,Assumptions!$B$51:$B$53,0)),INDEX(Assumptions!H$34:H$43,MATCH($C63,Assumptions!$B$34:$B$43,0))*$I63))</f>
        <v>0</v>
      </c>
      <c r="S63" s="79">
        <f>IF($C63="",0,IF($C63=Assumptions!$B$24,INDEX(Assumptions!I$51:I$53,MATCH($A$3,Assumptions!$B$51:$B$53,0)),INDEX(Assumptions!I$34:I$43,MATCH($C63,Assumptions!$B$34:$B$43,0))*$I63))</f>
        <v>0</v>
      </c>
      <c r="T63" s="3"/>
      <c r="U63" s="9">
        <f t="shared" si="6"/>
        <v>0</v>
      </c>
      <c r="V63" s="9">
        <f t="shared" si="7"/>
        <v>0</v>
      </c>
      <c r="W63" s="9">
        <f t="shared" si="8"/>
        <v>0</v>
      </c>
      <c r="X63" s="9">
        <f t="shared" si="9"/>
        <v>0</v>
      </c>
      <c r="Y63" s="9">
        <f t="shared" si="10"/>
        <v>0</v>
      </c>
      <c r="AD63"/>
    </row>
    <row r="64" spans="1:30" ht="12.75" customHeight="1" x14ac:dyDescent="0.25">
      <c r="A64"/>
      <c r="B64" s="68" t="str">
        <f>IF(ISBLANK(Costs!B64), "", Costs!B64)</f>
        <v>Infrastructure</v>
      </c>
      <c r="C64" s="68" t="str">
        <f>IF(ISBLANK(Costs!C64), "", Costs!C64)</f>
        <v>Network drives</v>
      </c>
      <c r="D64" s="68" t="str">
        <f>IF(ISBLANK(Costs!D64), "", Costs!D64)</f>
        <v>Database (HANA)</v>
      </c>
      <c r="E64" s="68" t="str">
        <f>IF(ISBLANK(Costs!E64), "", Costs!E64)</f>
        <v/>
      </c>
      <c r="F64" s="68" t="str">
        <f>IF(ISBLANK(Costs!F64), "", Costs!F64)</f>
        <v>Materials</v>
      </c>
      <c r="G64" s="68" t="str">
        <f>IF(ISBLANK(Costs!G64), "", Costs!G64)</f>
        <v/>
      </c>
      <c r="H64" s="46" t="str">
        <f>IF(ISBLANK(Costs!H64), "", Costs!H64)</f>
        <v>Capex reduction</v>
      </c>
      <c r="I64" s="142" t="b">
        <f>IF(ISBLANK(Costs!$C64), 0, INDEX(Assumptions!$E$15:$G$24, MATCH($C64, Assumptions!$B$15:$B$24,0), MATCH($A$3, Options, 0)))</f>
        <v>0</v>
      </c>
      <c r="J64" s="14" t="str">
        <f>IF(ISBLANK(Costs!J64), "", Costs!J64)</f>
        <v/>
      </c>
      <c r="K64" s="55">
        <f>Costs!K64*I64</f>
        <v>0</v>
      </c>
      <c r="L64"/>
      <c r="M64" s="8"/>
      <c r="N64" s="90"/>
      <c r="O64" s="79">
        <f>IF($C64="",0,IF($C64=Assumptions!$B$24,INDEX(Assumptions!E$51:E$53,MATCH($A$3,Assumptions!$B$51:$B$53,0)),INDEX(Assumptions!E$34:E$43,MATCH($C64,Assumptions!$B$34:$B$43,0))*$I64))</f>
        <v>0</v>
      </c>
      <c r="P64" s="79">
        <f>IF($C64="",0,IF($C64=Assumptions!$B$24,INDEX(Assumptions!F$51:F$53,MATCH($A$3,Assumptions!$B$51:$B$53,0)),INDEX(Assumptions!F$34:F$43,MATCH($C64,Assumptions!$B$34:$B$43,0))*$I64))</f>
        <v>0</v>
      </c>
      <c r="Q64" s="79">
        <f>IF($C64="",0,IF($C64=Assumptions!$B$24,INDEX(Assumptions!G$51:G$53,MATCH($A$3,Assumptions!$B$51:$B$53,0)),INDEX(Assumptions!G$34:G$43,MATCH($C64,Assumptions!$B$34:$B$43,0))*$I64))</f>
        <v>0</v>
      </c>
      <c r="R64" s="79">
        <f>IF($C64="",0,IF($C64=Assumptions!$B$24,INDEX(Assumptions!H$51:H$53,MATCH($A$3,Assumptions!$B$51:$B$53,0)),INDEX(Assumptions!H$34:H$43,MATCH($C64,Assumptions!$B$34:$B$43,0))*$I64))</f>
        <v>0</v>
      </c>
      <c r="S64" s="79">
        <f>IF($C64="",0,IF($C64=Assumptions!$B$24,INDEX(Assumptions!I$51:I$53,MATCH($A$3,Assumptions!$B$51:$B$53,0)),INDEX(Assumptions!I$34:I$43,MATCH($C64,Assumptions!$B$34:$B$43,0))*$I64))</f>
        <v>0</v>
      </c>
      <c r="T64" s="3"/>
      <c r="U64" s="9">
        <f t="shared" si="6"/>
        <v>0</v>
      </c>
      <c r="V64" s="9">
        <f t="shared" si="7"/>
        <v>0</v>
      </c>
      <c r="W64" s="9">
        <f t="shared" si="8"/>
        <v>0</v>
      </c>
      <c r="X64" s="9">
        <f t="shared" si="9"/>
        <v>0</v>
      </c>
      <c r="Y64" s="9">
        <f t="shared" si="10"/>
        <v>0</v>
      </c>
      <c r="Z64" s="8"/>
      <c r="AA64" s="161"/>
      <c r="AB64" s="8"/>
      <c r="AD64"/>
    </row>
    <row r="65" spans="1:35" ht="12.75" customHeight="1" x14ac:dyDescent="0.25">
      <c r="A65"/>
      <c r="B65" s="68" t="str">
        <f>IF(ISBLANK(Costs!B65), "", Costs!B65)</f>
        <v/>
      </c>
      <c r="C65" s="68" t="str">
        <f>IF(ISBLANK(Costs!C65), "", Costs!C65)</f>
        <v/>
      </c>
      <c r="D65" s="68" t="str">
        <f>IF(ISBLANK(Costs!D65), "", Costs!D65)</f>
        <v/>
      </c>
      <c r="E65" s="68" t="str">
        <f>IF(ISBLANK(Costs!E65), "", Costs!E65)</f>
        <v/>
      </c>
      <c r="F65" s="68" t="str">
        <f>IF(ISBLANK(Costs!F65), "", Costs!F65)</f>
        <v/>
      </c>
      <c r="G65" s="68" t="str">
        <f>IF(ISBLANK(Costs!G65), "", Costs!G65)</f>
        <v/>
      </c>
      <c r="H65" s="46" t="str">
        <f>IF(ISBLANK(Costs!H65), "", Costs!H65)</f>
        <v/>
      </c>
      <c r="I65" s="142">
        <f>IF(ISBLANK(Costs!$C65), 0, INDEX(Assumptions!$E$15:$G$24, MATCH($C65, Assumptions!$B$15:$B$24,0), MATCH($A$3, Options, 0)))</f>
        <v>0</v>
      </c>
      <c r="J65" s="14" t="str">
        <f>IF(ISBLANK(Costs!J65), "", Costs!J65)</f>
        <v/>
      </c>
      <c r="K65" s="55">
        <f>Costs!K65*I65</f>
        <v>0</v>
      </c>
      <c r="L65"/>
      <c r="M65" s="8"/>
      <c r="N65" s="90"/>
      <c r="O65" s="79">
        <f>IF($C65="",0,IF($C65=Assumptions!$B$24,INDEX(Assumptions!E$51:E$53,MATCH($A$3,Assumptions!$B$51:$B$53,0)),INDEX(Assumptions!E$34:E$43,MATCH($C65,Assumptions!$B$34:$B$43,0))*$I65))</f>
        <v>0</v>
      </c>
      <c r="P65" s="79">
        <f>IF($C65="",0,IF($C65=Assumptions!$B$24,INDEX(Assumptions!F$51:F$53,MATCH($A$3,Assumptions!$B$51:$B$53,0)),INDEX(Assumptions!F$34:F$43,MATCH($C65,Assumptions!$B$34:$B$43,0))*$I65))</f>
        <v>0</v>
      </c>
      <c r="Q65" s="79">
        <f>IF($C65="",0,IF($C65=Assumptions!$B$24,INDEX(Assumptions!G$51:G$53,MATCH($A$3,Assumptions!$B$51:$B$53,0)),INDEX(Assumptions!G$34:G$43,MATCH($C65,Assumptions!$B$34:$B$43,0))*$I65))</f>
        <v>0</v>
      </c>
      <c r="R65" s="79">
        <f>IF($C65="",0,IF($C65=Assumptions!$B$24,INDEX(Assumptions!H$51:H$53,MATCH($A$3,Assumptions!$B$51:$B$53,0)),INDEX(Assumptions!H$34:H$43,MATCH($C65,Assumptions!$B$34:$B$43,0))*$I65))</f>
        <v>0</v>
      </c>
      <c r="S65" s="79">
        <f>IF($C65="",0,IF($C65=Assumptions!$B$24,INDEX(Assumptions!I$51:I$53,MATCH($A$3,Assumptions!$B$51:$B$53,0)),INDEX(Assumptions!I$34:I$43,MATCH($C65,Assumptions!$B$34:$B$43,0))*$I65))</f>
        <v>0</v>
      </c>
      <c r="T65" s="3"/>
      <c r="U65" s="9">
        <f t="shared" ref="U65:U74" si="11">IF($I65,$K65*SUMIF($D$8:$D$22,$D65,U$8:U$22)*O65,0)</f>
        <v>0</v>
      </c>
      <c r="V65" s="9">
        <f t="shared" ref="V65:V74" si="12">IF($I65,$K65*SUMIF($D$8:$D$22,$D65,V$8:V$22)*P65,0)</f>
        <v>0</v>
      </c>
      <c r="W65" s="9">
        <f t="shared" ref="W65:W74" si="13">IF($I65,$K65*SUMIF($D$8:$D$22,$D65,W$8:W$22)*Q65,0)</f>
        <v>0</v>
      </c>
      <c r="X65" s="9">
        <f t="shared" ref="X65:X74" si="14">IF($I65,$K65*SUMIF($D$8:$D$22,$D65,X$8:X$22)*R65,0)</f>
        <v>0</v>
      </c>
      <c r="Y65" s="9">
        <f t="shared" ref="Y65:Y74" si="15">IF($I65,$K65*SUMIF($D$8:$D$22,$D65,Y$8:Y$22)*S65,0)</f>
        <v>0</v>
      </c>
      <c r="Z65" s="8"/>
      <c r="AA65" s="161"/>
      <c r="AB65" s="8"/>
      <c r="AD65"/>
    </row>
    <row r="66" spans="1:35" ht="12.75" customHeight="1" x14ac:dyDescent="0.25">
      <c r="A66"/>
      <c r="B66" s="68" t="str">
        <f>IF(ISBLANK(Costs!B66), "", Costs!B66)</f>
        <v/>
      </c>
      <c r="C66" s="68" t="str">
        <f>IF(ISBLANK(Costs!C66), "", Costs!C66)</f>
        <v/>
      </c>
      <c r="D66" s="68" t="str">
        <f>IF(ISBLANK(Costs!D66), "", Costs!D66)</f>
        <v/>
      </c>
      <c r="E66" s="68" t="str">
        <f>IF(ISBLANK(Costs!E66), "", Costs!E66)</f>
        <v/>
      </c>
      <c r="F66" s="68" t="str">
        <f>IF(ISBLANK(Costs!F66), "", Costs!F66)</f>
        <v/>
      </c>
      <c r="G66" s="68" t="str">
        <f>IF(ISBLANK(Costs!G66), "", Costs!G66)</f>
        <v/>
      </c>
      <c r="H66" s="46" t="str">
        <f>IF(ISBLANK(Costs!H66), "", Costs!H66)</f>
        <v/>
      </c>
      <c r="I66" s="142">
        <f>IF(ISBLANK(Costs!$C66), 0, INDEX(Assumptions!$E$15:$G$24, MATCH($C66, Assumptions!$B$15:$B$24,0), MATCH($A$3, Options, 0)))</f>
        <v>0</v>
      </c>
      <c r="J66" s="14" t="str">
        <f>IF(ISBLANK(Costs!J66), "", Costs!J66)</f>
        <v/>
      </c>
      <c r="K66" s="55">
        <f>Costs!K66*I66</f>
        <v>0</v>
      </c>
      <c r="L66"/>
      <c r="M66" s="8"/>
      <c r="N66" s="90"/>
      <c r="O66" s="79">
        <f>IF($C66="",0,IF($C66=Assumptions!$B$24,INDEX(Assumptions!E$51:E$53,MATCH($A$3,Assumptions!$B$51:$B$53,0)),INDEX(Assumptions!E$34:E$43,MATCH($C66,Assumptions!$B$34:$B$43,0))*$I66))</f>
        <v>0</v>
      </c>
      <c r="P66" s="79">
        <f>IF($C66="",0,IF($C66=Assumptions!$B$24,INDEX(Assumptions!F$51:F$53,MATCH($A$3,Assumptions!$B$51:$B$53,0)),INDEX(Assumptions!F$34:F$43,MATCH($C66,Assumptions!$B$34:$B$43,0))*$I66))</f>
        <v>0</v>
      </c>
      <c r="Q66" s="79">
        <f>IF($C66="",0,IF($C66=Assumptions!$B$24,INDEX(Assumptions!G$51:G$53,MATCH($A$3,Assumptions!$B$51:$B$53,0)),INDEX(Assumptions!G$34:G$43,MATCH($C66,Assumptions!$B$34:$B$43,0))*$I66))</f>
        <v>0</v>
      </c>
      <c r="R66" s="79">
        <f>IF($C66="",0,IF($C66=Assumptions!$B$24,INDEX(Assumptions!H$51:H$53,MATCH($A$3,Assumptions!$B$51:$B$53,0)),INDEX(Assumptions!H$34:H$43,MATCH($C66,Assumptions!$B$34:$B$43,0))*$I66))</f>
        <v>0</v>
      </c>
      <c r="S66" s="79">
        <f>IF($C66="",0,IF($C66=Assumptions!$B$24,INDEX(Assumptions!I$51:I$53,MATCH($A$3,Assumptions!$B$51:$B$53,0)),INDEX(Assumptions!I$34:I$43,MATCH($C66,Assumptions!$B$34:$B$43,0))*$I66))</f>
        <v>0</v>
      </c>
      <c r="T66" s="3"/>
      <c r="U66" s="9">
        <f t="shared" si="11"/>
        <v>0</v>
      </c>
      <c r="V66" s="9">
        <f t="shared" si="12"/>
        <v>0</v>
      </c>
      <c r="W66" s="9">
        <f t="shared" si="13"/>
        <v>0</v>
      </c>
      <c r="X66" s="9">
        <f t="shared" si="14"/>
        <v>0</v>
      </c>
      <c r="Y66" s="9">
        <f t="shared" si="15"/>
        <v>0</v>
      </c>
      <c r="Z66" s="8"/>
      <c r="AA66" s="161"/>
      <c r="AB66" s="8"/>
      <c r="AD66"/>
    </row>
    <row r="67" spans="1:35" ht="12.75" customHeight="1" x14ac:dyDescent="0.25">
      <c r="A67"/>
      <c r="B67" s="68" t="str">
        <f>IF(ISBLANK(Costs!B67), "", Costs!B67)</f>
        <v/>
      </c>
      <c r="C67" s="68" t="str">
        <f>IF(ISBLANK(Costs!C67), "", Costs!C67)</f>
        <v/>
      </c>
      <c r="D67" s="68" t="str">
        <f>IF(ISBLANK(Costs!D67), "", Costs!D67)</f>
        <v/>
      </c>
      <c r="E67" s="68" t="str">
        <f>IF(ISBLANK(Costs!E67), "", Costs!E67)</f>
        <v/>
      </c>
      <c r="F67" s="68" t="str">
        <f>IF(ISBLANK(Costs!F67), "", Costs!F67)</f>
        <v/>
      </c>
      <c r="G67" s="68" t="str">
        <f>IF(ISBLANK(Costs!G67), "", Costs!G67)</f>
        <v/>
      </c>
      <c r="H67" s="46" t="str">
        <f>IF(ISBLANK(Costs!H67), "", Costs!H67)</f>
        <v/>
      </c>
      <c r="I67" s="142">
        <f>IF(ISBLANK(Costs!$C67), 0, INDEX(Assumptions!$E$15:$G$24, MATCH($C67, Assumptions!$B$15:$B$24,0), MATCH($A$3, Options, 0)))</f>
        <v>0</v>
      </c>
      <c r="J67" s="14" t="str">
        <f>IF(ISBLANK(Costs!J67), "", Costs!J67)</f>
        <v/>
      </c>
      <c r="K67" s="55">
        <f>Costs!K67*I67</f>
        <v>0</v>
      </c>
      <c r="L67"/>
      <c r="M67" s="8"/>
      <c r="N67" s="90"/>
      <c r="O67" s="79">
        <f>IF($C67="",0,IF($C67=Assumptions!$B$24,INDEX(Assumptions!E$51:E$53,MATCH($A$3,Assumptions!$B$51:$B$53,0)),INDEX(Assumptions!E$34:E$43,MATCH($C67,Assumptions!$B$34:$B$43,0))*$I67))</f>
        <v>0</v>
      </c>
      <c r="P67" s="79">
        <f>IF($C67="",0,IF($C67=Assumptions!$B$24,INDEX(Assumptions!F$51:F$53,MATCH($A$3,Assumptions!$B$51:$B$53,0)),INDEX(Assumptions!F$34:F$43,MATCH($C67,Assumptions!$B$34:$B$43,0))*$I67))</f>
        <v>0</v>
      </c>
      <c r="Q67" s="79">
        <f>IF($C67="",0,IF($C67=Assumptions!$B$24,INDEX(Assumptions!G$51:G$53,MATCH($A$3,Assumptions!$B$51:$B$53,0)),INDEX(Assumptions!G$34:G$43,MATCH($C67,Assumptions!$B$34:$B$43,0))*$I67))</f>
        <v>0</v>
      </c>
      <c r="R67" s="79">
        <f>IF($C67="",0,IF($C67=Assumptions!$B$24,INDEX(Assumptions!H$51:H$53,MATCH($A$3,Assumptions!$B$51:$B$53,0)),INDEX(Assumptions!H$34:H$43,MATCH($C67,Assumptions!$B$34:$B$43,0))*$I67))</f>
        <v>0</v>
      </c>
      <c r="S67" s="79">
        <f>IF($C67="",0,IF($C67=Assumptions!$B$24,INDEX(Assumptions!I$51:I$53,MATCH($A$3,Assumptions!$B$51:$B$53,0)),INDEX(Assumptions!I$34:I$43,MATCH($C67,Assumptions!$B$34:$B$43,0))*$I67))</f>
        <v>0</v>
      </c>
      <c r="T67" s="3"/>
      <c r="U67" s="9">
        <f t="shared" si="11"/>
        <v>0</v>
      </c>
      <c r="V67" s="9">
        <f t="shared" si="12"/>
        <v>0</v>
      </c>
      <c r="W67" s="9">
        <f t="shared" si="13"/>
        <v>0</v>
      </c>
      <c r="X67" s="9">
        <f t="shared" si="14"/>
        <v>0</v>
      </c>
      <c r="Y67" s="9">
        <f t="shared" si="15"/>
        <v>0</v>
      </c>
      <c r="Z67" s="8"/>
      <c r="AA67" s="161"/>
      <c r="AB67" s="8"/>
      <c r="AD67"/>
    </row>
    <row r="68" spans="1:35" ht="12.75" customHeight="1" x14ac:dyDescent="0.25">
      <c r="A68"/>
      <c r="B68" s="68" t="str">
        <f>IF(ISBLANK(Costs!B68), "", Costs!B68)</f>
        <v/>
      </c>
      <c r="C68" s="68" t="str">
        <f>IF(ISBLANK(Costs!C68), "", Costs!C68)</f>
        <v/>
      </c>
      <c r="D68" s="68" t="str">
        <f>IF(ISBLANK(Costs!D68), "", Costs!D68)</f>
        <v/>
      </c>
      <c r="E68" s="68" t="str">
        <f>IF(ISBLANK(Costs!E68), "", Costs!E68)</f>
        <v/>
      </c>
      <c r="F68" s="68" t="str">
        <f>IF(ISBLANK(Costs!F68), "", Costs!F68)</f>
        <v/>
      </c>
      <c r="G68" s="68" t="str">
        <f>IF(ISBLANK(Costs!G68), "", Costs!G68)</f>
        <v/>
      </c>
      <c r="H68" s="46" t="str">
        <f>IF(ISBLANK(Costs!H68), "", Costs!H68)</f>
        <v/>
      </c>
      <c r="I68" s="142">
        <f>IF(ISBLANK(Costs!$C68), 0, INDEX(Assumptions!$E$15:$G$24, MATCH($C68, Assumptions!$B$15:$B$24,0), MATCH($A$3, Options, 0)))</f>
        <v>0</v>
      </c>
      <c r="J68" s="14" t="str">
        <f>IF(ISBLANK(Costs!J68), "", Costs!J68)</f>
        <v/>
      </c>
      <c r="K68" s="55">
        <f>Costs!K68*I68</f>
        <v>0</v>
      </c>
      <c r="L68"/>
      <c r="M68" s="8"/>
      <c r="N68" s="90"/>
      <c r="O68" s="79">
        <f>IF($C68="",0,IF($C68=Assumptions!$B$24,INDEX(Assumptions!E$51:E$53,MATCH($A$3,Assumptions!$B$51:$B$53,0)),INDEX(Assumptions!E$34:E$43,MATCH($C68,Assumptions!$B$34:$B$43,0))*$I68))</f>
        <v>0</v>
      </c>
      <c r="P68" s="79">
        <f>IF($C68="",0,IF($C68=Assumptions!$B$24,INDEX(Assumptions!F$51:F$53,MATCH($A$3,Assumptions!$B$51:$B$53,0)),INDEX(Assumptions!F$34:F$43,MATCH($C68,Assumptions!$B$34:$B$43,0))*$I68))</f>
        <v>0</v>
      </c>
      <c r="Q68" s="79">
        <f>IF($C68="",0,IF($C68=Assumptions!$B$24,INDEX(Assumptions!G$51:G$53,MATCH($A$3,Assumptions!$B$51:$B$53,0)),INDEX(Assumptions!G$34:G$43,MATCH($C68,Assumptions!$B$34:$B$43,0))*$I68))</f>
        <v>0</v>
      </c>
      <c r="R68" s="79">
        <f>IF($C68="",0,IF($C68=Assumptions!$B$24,INDEX(Assumptions!H$51:H$53,MATCH($A$3,Assumptions!$B$51:$B$53,0)),INDEX(Assumptions!H$34:H$43,MATCH($C68,Assumptions!$B$34:$B$43,0))*$I68))</f>
        <v>0</v>
      </c>
      <c r="S68" s="79">
        <f>IF($C68="",0,IF($C68=Assumptions!$B$24,INDEX(Assumptions!I$51:I$53,MATCH($A$3,Assumptions!$B$51:$B$53,0)),INDEX(Assumptions!I$34:I$43,MATCH($C68,Assumptions!$B$34:$B$43,0))*$I68))</f>
        <v>0</v>
      </c>
      <c r="T68" s="3"/>
      <c r="U68" s="9">
        <f t="shared" si="11"/>
        <v>0</v>
      </c>
      <c r="V68" s="9">
        <f t="shared" si="12"/>
        <v>0</v>
      </c>
      <c r="W68" s="9">
        <f t="shared" si="13"/>
        <v>0</v>
      </c>
      <c r="X68" s="9">
        <f t="shared" si="14"/>
        <v>0</v>
      </c>
      <c r="Y68" s="9">
        <f t="shared" si="15"/>
        <v>0</v>
      </c>
      <c r="Z68" s="8"/>
      <c r="AA68" s="161"/>
      <c r="AB68" s="8"/>
      <c r="AD68"/>
    </row>
    <row r="69" spans="1:35" ht="12.75" customHeight="1" x14ac:dyDescent="0.25">
      <c r="A69"/>
      <c r="B69" s="68" t="str">
        <f>IF(ISBLANK(Costs!B69), "", Costs!B69)</f>
        <v/>
      </c>
      <c r="C69" s="68" t="str">
        <f>IF(ISBLANK(Costs!C69), "", Costs!C69)</f>
        <v/>
      </c>
      <c r="D69" s="68" t="str">
        <f>IF(ISBLANK(Costs!D69), "", Costs!D69)</f>
        <v/>
      </c>
      <c r="E69" s="68" t="str">
        <f>IF(ISBLANK(Costs!E69), "", Costs!E69)</f>
        <v/>
      </c>
      <c r="F69" s="68" t="str">
        <f>IF(ISBLANK(Costs!F69), "", Costs!F69)</f>
        <v/>
      </c>
      <c r="G69" s="68" t="str">
        <f>IF(ISBLANK(Costs!G69), "", Costs!G69)</f>
        <v/>
      </c>
      <c r="H69" s="46" t="str">
        <f>IF(ISBLANK(Costs!H69), "", Costs!H69)</f>
        <v/>
      </c>
      <c r="I69" s="142">
        <f>IF(ISBLANK(Costs!$C69), 0, INDEX(Assumptions!$E$15:$G$24, MATCH($C69, Assumptions!$B$15:$B$24,0), MATCH($A$3, Options, 0)))</f>
        <v>0</v>
      </c>
      <c r="J69" s="14" t="str">
        <f>IF(ISBLANK(Costs!J69), "", Costs!J69)</f>
        <v/>
      </c>
      <c r="K69" s="55">
        <f>Costs!K69*I69</f>
        <v>0</v>
      </c>
      <c r="L69"/>
      <c r="M69" s="8"/>
      <c r="N69" s="90"/>
      <c r="O69" s="79">
        <f>IF($C69="",0,IF($C69=Assumptions!$B$24,INDEX(Assumptions!E$51:E$53,MATCH($A$3,Assumptions!$B$51:$B$53,0)),INDEX(Assumptions!E$34:E$43,MATCH($C69,Assumptions!$B$34:$B$43,0))*$I69))</f>
        <v>0</v>
      </c>
      <c r="P69" s="79">
        <f>IF($C69="",0,IF($C69=Assumptions!$B$24,INDEX(Assumptions!F$51:F$53,MATCH($A$3,Assumptions!$B$51:$B$53,0)),INDEX(Assumptions!F$34:F$43,MATCH($C69,Assumptions!$B$34:$B$43,0))*$I69))</f>
        <v>0</v>
      </c>
      <c r="Q69" s="79">
        <f>IF($C69="",0,IF($C69=Assumptions!$B$24,INDEX(Assumptions!G$51:G$53,MATCH($A$3,Assumptions!$B$51:$B$53,0)),INDEX(Assumptions!G$34:G$43,MATCH($C69,Assumptions!$B$34:$B$43,0))*$I69))</f>
        <v>0</v>
      </c>
      <c r="R69" s="79">
        <f>IF($C69="",0,IF($C69=Assumptions!$B$24,INDEX(Assumptions!H$51:H$53,MATCH($A$3,Assumptions!$B$51:$B$53,0)),INDEX(Assumptions!H$34:H$43,MATCH($C69,Assumptions!$B$34:$B$43,0))*$I69))</f>
        <v>0</v>
      </c>
      <c r="S69" s="79">
        <f>IF($C69="",0,IF($C69=Assumptions!$B$24,INDEX(Assumptions!I$51:I$53,MATCH($A$3,Assumptions!$B$51:$B$53,0)),INDEX(Assumptions!I$34:I$43,MATCH($C69,Assumptions!$B$34:$B$43,0))*$I69))</f>
        <v>0</v>
      </c>
      <c r="T69" s="3"/>
      <c r="U69" s="9">
        <f t="shared" si="11"/>
        <v>0</v>
      </c>
      <c r="V69" s="9">
        <f t="shared" si="12"/>
        <v>0</v>
      </c>
      <c r="W69" s="9">
        <f t="shared" si="13"/>
        <v>0</v>
      </c>
      <c r="X69" s="9">
        <f t="shared" si="14"/>
        <v>0</v>
      </c>
      <c r="Y69" s="9">
        <f t="shared" si="15"/>
        <v>0</v>
      </c>
      <c r="Z69" s="8"/>
      <c r="AA69" s="161"/>
      <c r="AB69" s="8"/>
      <c r="AD69"/>
    </row>
    <row r="70" spans="1:35" ht="12.75" customHeight="1" x14ac:dyDescent="0.25">
      <c r="A70"/>
      <c r="B70" s="68" t="str">
        <f>IF(ISBLANK(Costs!B70), "", Costs!B70)</f>
        <v/>
      </c>
      <c r="C70" s="68" t="str">
        <f>IF(ISBLANK(Costs!C70), "", Costs!C70)</f>
        <v/>
      </c>
      <c r="D70" s="68" t="str">
        <f>IF(ISBLANK(Costs!D70), "", Costs!D70)</f>
        <v/>
      </c>
      <c r="E70" s="68" t="str">
        <f>IF(ISBLANK(Costs!E70), "", Costs!E70)</f>
        <v/>
      </c>
      <c r="F70" s="68" t="str">
        <f>IF(ISBLANK(Costs!F70), "", Costs!F70)</f>
        <v/>
      </c>
      <c r="G70" s="68" t="str">
        <f>IF(ISBLANK(Costs!G70), "", Costs!G70)</f>
        <v/>
      </c>
      <c r="H70" s="46" t="str">
        <f>IF(ISBLANK(Costs!H70), "", Costs!H70)</f>
        <v/>
      </c>
      <c r="I70" s="142">
        <f>IF(ISBLANK(Costs!$C70), 0, INDEX(Assumptions!$E$15:$G$24, MATCH($C70, Assumptions!$B$15:$B$24,0), MATCH($A$3, Options, 0)))</f>
        <v>0</v>
      </c>
      <c r="J70" s="14" t="str">
        <f>IF(ISBLANK(Costs!J70), "", Costs!J70)</f>
        <v/>
      </c>
      <c r="K70" s="55">
        <f>Costs!K70*I70</f>
        <v>0</v>
      </c>
      <c r="L70"/>
      <c r="M70" s="8"/>
      <c r="N70" s="90"/>
      <c r="O70" s="79">
        <f>IF($C70="",0,IF($C70=Assumptions!$B$24,INDEX(Assumptions!E$51:E$53,MATCH($A$3,Assumptions!$B$51:$B$53,0)),INDEX(Assumptions!E$34:E$43,MATCH($C70,Assumptions!$B$34:$B$43,0))*$I70))</f>
        <v>0</v>
      </c>
      <c r="P70" s="79">
        <f>IF($C70="",0,IF($C70=Assumptions!$B$24,INDEX(Assumptions!F$51:F$53,MATCH($A$3,Assumptions!$B$51:$B$53,0)),INDEX(Assumptions!F$34:F$43,MATCH($C70,Assumptions!$B$34:$B$43,0))*$I70))</f>
        <v>0</v>
      </c>
      <c r="Q70" s="79">
        <f>IF($C70="",0,IF($C70=Assumptions!$B$24,INDEX(Assumptions!G$51:G$53,MATCH($A$3,Assumptions!$B$51:$B$53,0)),INDEX(Assumptions!G$34:G$43,MATCH($C70,Assumptions!$B$34:$B$43,0))*$I70))</f>
        <v>0</v>
      </c>
      <c r="R70" s="79">
        <f>IF($C70="",0,IF($C70=Assumptions!$B$24,INDEX(Assumptions!H$51:H$53,MATCH($A$3,Assumptions!$B$51:$B$53,0)),INDEX(Assumptions!H$34:H$43,MATCH($C70,Assumptions!$B$34:$B$43,0))*$I70))</f>
        <v>0</v>
      </c>
      <c r="S70" s="79">
        <f>IF($C70="",0,IF($C70=Assumptions!$B$24,INDEX(Assumptions!I$51:I$53,MATCH($A$3,Assumptions!$B$51:$B$53,0)),INDEX(Assumptions!I$34:I$43,MATCH($C70,Assumptions!$B$34:$B$43,0))*$I70))</f>
        <v>0</v>
      </c>
      <c r="T70" s="3"/>
      <c r="U70" s="9">
        <f t="shared" si="11"/>
        <v>0</v>
      </c>
      <c r="V70" s="9">
        <f t="shared" si="12"/>
        <v>0</v>
      </c>
      <c r="W70" s="9">
        <f t="shared" si="13"/>
        <v>0</v>
      </c>
      <c r="X70" s="9">
        <f t="shared" si="14"/>
        <v>0</v>
      </c>
      <c r="Y70" s="9">
        <f t="shared" si="15"/>
        <v>0</v>
      </c>
      <c r="Z70" s="8"/>
      <c r="AA70" s="161"/>
      <c r="AB70" s="8"/>
      <c r="AD70"/>
    </row>
    <row r="71" spans="1:35" ht="12.75" customHeight="1" x14ac:dyDescent="0.25">
      <c r="A71"/>
      <c r="B71" s="68" t="str">
        <f>IF(ISBLANK(Costs!B71), "", Costs!B71)</f>
        <v/>
      </c>
      <c r="C71" s="68" t="str">
        <f>IF(ISBLANK(Costs!C71), "", Costs!C71)</f>
        <v/>
      </c>
      <c r="D71" s="68" t="str">
        <f>IF(ISBLANK(Costs!D71), "", Costs!D71)</f>
        <v/>
      </c>
      <c r="E71" s="68" t="str">
        <f>IF(ISBLANK(Costs!E71), "", Costs!E71)</f>
        <v/>
      </c>
      <c r="F71" s="68" t="str">
        <f>IF(ISBLANK(Costs!F71), "", Costs!F71)</f>
        <v/>
      </c>
      <c r="G71" s="68" t="str">
        <f>IF(ISBLANK(Costs!G71), "", Costs!G71)</f>
        <v/>
      </c>
      <c r="H71" s="46" t="str">
        <f>IF(ISBLANK(Costs!H71), "", Costs!H71)</f>
        <v/>
      </c>
      <c r="I71" s="142">
        <f>IF(ISBLANK(Costs!$C71), 0, INDEX(Assumptions!$E$15:$G$24, MATCH($C71, Assumptions!$B$15:$B$24,0), MATCH($A$3, Options, 0)))</f>
        <v>0</v>
      </c>
      <c r="J71" s="14" t="str">
        <f>IF(ISBLANK(Costs!J71), "", Costs!J71)</f>
        <v/>
      </c>
      <c r="K71" s="55">
        <f>Costs!K71*I71</f>
        <v>0</v>
      </c>
      <c r="L71"/>
      <c r="M71" s="8"/>
      <c r="N71" s="90"/>
      <c r="O71" s="79">
        <f>IF($C71="",0,IF($C71=Assumptions!$B$24,INDEX(Assumptions!E$51:E$53,MATCH($A$3,Assumptions!$B$51:$B$53,0)),INDEX(Assumptions!E$34:E$43,MATCH($C71,Assumptions!$B$34:$B$43,0))*$I71))</f>
        <v>0</v>
      </c>
      <c r="P71" s="79">
        <f>IF($C71="",0,IF($C71=Assumptions!$B$24,INDEX(Assumptions!F$51:F$53,MATCH($A$3,Assumptions!$B$51:$B$53,0)),INDEX(Assumptions!F$34:F$43,MATCH($C71,Assumptions!$B$34:$B$43,0))*$I71))</f>
        <v>0</v>
      </c>
      <c r="Q71" s="79">
        <f>IF($C71="",0,IF($C71=Assumptions!$B$24,INDEX(Assumptions!G$51:G$53,MATCH($A$3,Assumptions!$B$51:$B$53,0)),INDEX(Assumptions!G$34:G$43,MATCH($C71,Assumptions!$B$34:$B$43,0))*$I71))</f>
        <v>0</v>
      </c>
      <c r="R71" s="79">
        <f>IF($C71="",0,IF($C71=Assumptions!$B$24,INDEX(Assumptions!H$51:H$53,MATCH($A$3,Assumptions!$B$51:$B$53,0)),INDEX(Assumptions!H$34:H$43,MATCH($C71,Assumptions!$B$34:$B$43,0))*$I71))</f>
        <v>0</v>
      </c>
      <c r="S71" s="79">
        <f>IF($C71="",0,IF($C71=Assumptions!$B$24,INDEX(Assumptions!I$51:I$53,MATCH($A$3,Assumptions!$B$51:$B$53,0)),INDEX(Assumptions!I$34:I$43,MATCH($C71,Assumptions!$B$34:$B$43,0))*$I71))</f>
        <v>0</v>
      </c>
      <c r="T71" s="3"/>
      <c r="U71" s="9">
        <f t="shared" si="11"/>
        <v>0</v>
      </c>
      <c r="V71" s="9">
        <f t="shared" si="12"/>
        <v>0</v>
      </c>
      <c r="W71" s="9">
        <f t="shared" si="13"/>
        <v>0</v>
      </c>
      <c r="X71" s="9">
        <f t="shared" si="14"/>
        <v>0</v>
      </c>
      <c r="Y71" s="9">
        <f t="shared" si="15"/>
        <v>0</v>
      </c>
      <c r="Z71" s="8"/>
      <c r="AA71" s="161"/>
      <c r="AB71" s="8"/>
      <c r="AD71"/>
    </row>
    <row r="72" spans="1:35" ht="12.75" customHeight="1" x14ac:dyDescent="0.25">
      <c r="A72"/>
      <c r="B72" s="68" t="str">
        <f>IF(ISBLANK(Costs!B72), "", Costs!B72)</f>
        <v/>
      </c>
      <c r="C72" s="68" t="str">
        <f>IF(ISBLANK(Costs!C72), "", Costs!C72)</f>
        <v/>
      </c>
      <c r="D72" s="68" t="str">
        <f>IF(ISBLANK(Costs!D72), "", Costs!D72)</f>
        <v/>
      </c>
      <c r="E72" s="68" t="str">
        <f>IF(ISBLANK(Costs!E72), "", Costs!E72)</f>
        <v/>
      </c>
      <c r="F72" s="68" t="str">
        <f>IF(ISBLANK(Costs!F72), "", Costs!F72)</f>
        <v/>
      </c>
      <c r="G72" s="68" t="str">
        <f>IF(ISBLANK(Costs!G72), "", Costs!G72)</f>
        <v/>
      </c>
      <c r="H72" s="46" t="str">
        <f>IF(ISBLANK(Costs!H72), "", Costs!H72)</f>
        <v/>
      </c>
      <c r="I72" s="142">
        <f>IF(ISBLANK(Costs!$C72), 0, INDEX(Assumptions!$E$15:$G$24, MATCH($C72, Assumptions!$B$15:$B$24,0), MATCH($A$3, Options, 0)))</f>
        <v>0</v>
      </c>
      <c r="J72" s="14" t="str">
        <f>IF(ISBLANK(Costs!J72), "", Costs!J72)</f>
        <v/>
      </c>
      <c r="K72" s="55">
        <f>Costs!K72*I72</f>
        <v>0</v>
      </c>
      <c r="L72"/>
      <c r="M72" s="8"/>
      <c r="N72" s="90"/>
      <c r="O72" s="79">
        <f>IF($C72="",0,IF($C72=Assumptions!$B$24,INDEX(Assumptions!E$51:E$53,MATCH($A$3,Assumptions!$B$51:$B$53,0)),INDEX(Assumptions!E$34:E$43,MATCH($C72,Assumptions!$B$34:$B$43,0))*$I72))</f>
        <v>0</v>
      </c>
      <c r="P72" s="79">
        <f>IF($C72="",0,IF($C72=Assumptions!$B$24,INDEX(Assumptions!F$51:F$53,MATCH($A$3,Assumptions!$B$51:$B$53,0)),INDEX(Assumptions!F$34:F$43,MATCH($C72,Assumptions!$B$34:$B$43,0))*$I72))</f>
        <v>0</v>
      </c>
      <c r="Q72" s="79">
        <f>IF($C72="",0,IF($C72=Assumptions!$B$24,INDEX(Assumptions!G$51:G$53,MATCH($A$3,Assumptions!$B$51:$B$53,0)),INDEX(Assumptions!G$34:G$43,MATCH($C72,Assumptions!$B$34:$B$43,0))*$I72))</f>
        <v>0</v>
      </c>
      <c r="R72" s="79">
        <f>IF($C72="",0,IF($C72=Assumptions!$B$24,INDEX(Assumptions!H$51:H$53,MATCH($A$3,Assumptions!$B$51:$B$53,0)),INDEX(Assumptions!H$34:H$43,MATCH($C72,Assumptions!$B$34:$B$43,0))*$I72))</f>
        <v>0</v>
      </c>
      <c r="S72" s="79">
        <f>IF($C72="",0,IF($C72=Assumptions!$B$24,INDEX(Assumptions!I$51:I$53,MATCH($A$3,Assumptions!$B$51:$B$53,0)),INDEX(Assumptions!I$34:I$43,MATCH($C72,Assumptions!$B$34:$B$43,0))*$I72))</f>
        <v>0</v>
      </c>
      <c r="T72" s="3"/>
      <c r="U72" s="9">
        <f t="shared" si="11"/>
        <v>0</v>
      </c>
      <c r="V72" s="9">
        <f t="shared" si="12"/>
        <v>0</v>
      </c>
      <c r="W72" s="9">
        <f t="shared" si="13"/>
        <v>0</v>
      </c>
      <c r="X72" s="9">
        <f t="shared" si="14"/>
        <v>0</v>
      </c>
      <c r="Y72" s="9">
        <f t="shared" si="15"/>
        <v>0</v>
      </c>
      <c r="Z72" s="8"/>
      <c r="AA72" s="161"/>
      <c r="AB72" s="8"/>
      <c r="AD72"/>
    </row>
    <row r="73" spans="1:35" ht="12.75" customHeight="1" x14ac:dyDescent="0.25">
      <c r="A73"/>
      <c r="B73" s="68" t="str">
        <f>IF(ISBLANK(Costs!B73), "", Costs!B73)</f>
        <v/>
      </c>
      <c r="C73" s="68" t="str">
        <f>IF(ISBLANK(Costs!C73), "", Costs!C73)</f>
        <v/>
      </c>
      <c r="D73" s="68" t="str">
        <f>IF(ISBLANK(Costs!D73), "", Costs!D73)</f>
        <v/>
      </c>
      <c r="E73" s="68" t="str">
        <f>IF(ISBLANK(Costs!E73), "", Costs!E73)</f>
        <v/>
      </c>
      <c r="F73" s="68" t="str">
        <f>IF(ISBLANK(Costs!F73), "", Costs!F73)</f>
        <v/>
      </c>
      <c r="G73" s="68" t="str">
        <f>IF(ISBLANK(Costs!G73), "", Costs!G73)</f>
        <v/>
      </c>
      <c r="H73" s="46" t="str">
        <f>IF(ISBLANK(Costs!H73), "", Costs!H73)</f>
        <v/>
      </c>
      <c r="I73" s="142">
        <f>IF(ISBLANK(Costs!$C73), 0, INDEX(Assumptions!$E$15:$G$24, MATCH($C73, Assumptions!$B$15:$B$24,0), MATCH($A$3, Options, 0)))</f>
        <v>0</v>
      </c>
      <c r="J73" s="14" t="str">
        <f>IF(ISBLANK(Costs!J73), "", Costs!J73)</f>
        <v/>
      </c>
      <c r="K73" s="55">
        <f>Costs!K73*I73</f>
        <v>0</v>
      </c>
      <c r="L73"/>
      <c r="M73" s="8"/>
      <c r="N73" s="90"/>
      <c r="O73" s="79">
        <f>IF($C73="",0,IF($C73=Assumptions!$B$24,INDEX(Assumptions!E$51:E$53,MATCH($A$3,Assumptions!$B$51:$B$53,0)),INDEX(Assumptions!E$34:E$43,MATCH($C73,Assumptions!$B$34:$B$43,0))*$I73))</f>
        <v>0</v>
      </c>
      <c r="P73" s="79">
        <f>IF($C73="",0,IF($C73=Assumptions!$B$24,INDEX(Assumptions!F$51:F$53,MATCH($A$3,Assumptions!$B$51:$B$53,0)),INDEX(Assumptions!F$34:F$43,MATCH($C73,Assumptions!$B$34:$B$43,0))*$I73))</f>
        <v>0</v>
      </c>
      <c r="Q73" s="79">
        <f>IF($C73="",0,IF($C73=Assumptions!$B$24,INDEX(Assumptions!G$51:G$53,MATCH($A$3,Assumptions!$B$51:$B$53,0)),INDEX(Assumptions!G$34:G$43,MATCH($C73,Assumptions!$B$34:$B$43,0))*$I73))</f>
        <v>0</v>
      </c>
      <c r="R73" s="79">
        <f>IF($C73="",0,IF($C73=Assumptions!$B$24,INDEX(Assumptions!H$51:H$53,MATCH($A$3,Assumptions!$B$51:$B$53,0)),INDEX(Assumptions!H$34:H$43,MATCH($C73,Assumptions!$B$34:$B$43,0))*$I73))</f>
        <v>0</v>
      </c>
      <c r="S73" s="79">
        <f>IF($C73="",0,IF($C73=Assumptions!$B$24,INDEX(Assumptions!I$51:I$53,MATCH($A$3,Assumptions!$B$51:$B$53,0)),INDEX(Assumptions!I$34:I$43,MATCH($C73,Assumptions!$B$34:$B$43,0))*$I73))</f>
        <v>0</v>
      </c>
      <c r="T73" s="3"/>
      <c r="U73" s="9">
        <f t="shared" si="11"/>
        <v>0</v>
      </c>
      <c r="V73" s="9">
        <f t="shared" si="12"/>
        <v>0</v>
      </c>
      <c r="W73" s="9">
        <f t="shared" si="13"/>
        <v>0</v>
      </c>
      <c r="X73" s="9">
        <f t="shared" si="14"/>
        <v>0</v>
      </c>
      <c r="Y73" s="9">
        <f t="shared" si="15"/>
        <v>0</v>
      </c>
      <c r="Z73" s="8"/>
      <c r="AA73" s="161"/>
      <c r="AB73" s="8"/>
      <c r="AD73"/>
    </row>
    <row r="74" spans="1:35" ht="12.75" customHeight="1" x14ac:dyDescent="0.25">
      <c r="A74"/>
      <c r="B74" s="68" t="str">
        <f>IF(ISBLANK(Costs!B74), "", Costs!B74)</f>
        <v/>
      </c>
      <c r="C74" s="68" t="str">
        <f>IF(ISBLANK(Costs!C74), "", Costs!C74)</f>
        <v/>
      </c>
      <c r="D74" s="68" t="str">
        <f>IF(ISBLANK(Costs!D74), "", Costs!D74)</f>
        <v/>
      </c>
      <c r="E74" s="68" t="str">
        <f>IF(ISBLANK(Costs!E74), "", Costs!E74)</f>
        <v/>
      </c>
      <c r="F74" s="68" t="str">
        <f>IF(ISBLANK(Costs!F74), "", Costs!F74)</f>
        <v/>
      </c>
      <c r="G74" s="68" t="str">
        <f>IF(ISBLANK(Costs!G74), "", Costs!G74)</f>
        <v/>
      </c>
      <c r="H74" s="46" t="str">
        <f>IF(ISBLANK(Costs!H74), "", Costs!H74)</f>
        <v/>
      </c>
      <c r="I74" s="142">
        <f>IF(ISBLANK(Costs!$C74), 0, INDEX(Assumptions!$E$15:$G$24, MATCH($C74, Assumptions!$B$15:$B$24,0), MATCH($A$3, Options, 0)))</f>
        <v>0</v>
      </c>
      <c r="J74" s="14" t="str">
        <f>IF(ISBLANK(Costs!J74), "", Costs!J74)</f>
        <v/>
      </c>
      <c r="K74" s="55">
        <f>Costs!K74*I74</f>
        <v>0</v>
      </c>
      <c r="L74"/>
      <c r="M74" s="8"/>
      <c r="N74" s="90"/>
      <c r="O74" s="79">
        <f>IF($C74="",0,IF($C74=Assumptions!$B$24,INDEX(Assumptions!E$51:E$53,MATCH($A$3,Assumptions!$B$51:$B$53,0)),INDEX(Assumptions!E$34:E$43,MATCH($C74,Assumptions!$B$34:$B$43,0))*$I74))</f>
        <v>0</v>
      </c>
      <c r="P74" s="79">
        <f>IF($C74="",0,IF($C74=Assumptions!$B$24,INDEX(Assumptions!F$51:F$53,MATCH($A$3,Assumptions!$B$51:$B$53,0)),INDEX(Assumptions!F$34:F$43,MATCH($C74,Assumptions!$B$34:$B$43,0))*$I74))</f>
        <v>0</v>
      </c>
      <c r="Q74" s="79">
        <f>IF($C74="",0,IF($C74=Assumptions!$B$24,INDEX(Assumptions!G$51:G$53,MATCH($A$3,Assumptions!$B$51:$B$53,0)),INDEX(Assumptions!G$34:G$43,MATCH($C74,Assumptions!$B$34:$B$43,0))*$I74))</f>
        <v>0</v>
      </c>
      <c r="R74" s="79">
        <f>IF($C74="",0,IF($C74=Assumptions!$B$24,INDEX(Assumptions!H$51:H$53,MATCH($A$3,Assumptions!$B$51:$B$53,0)),INDEX(Assumptions!H$34:H$43,MATCH($C74,Assumptions!$B$34:$B$43,0))*$I74))</f>
        <v>0</v>
      </c>
      <c r="S74" s="79">
        <f>IF($C74="",0,IF($C74=Assumptions!$B$24,INDEX(Assumptions!I$51:I$53,MATCH($A$3,Assumptions!$B$51:$B$53,0)),INDEX(Assumptions!I$34:I$43,MATCH($C74,Assumptions!$B$34:$B$43,0))*$I74))</f>
        <v>0</v>
      </c>
      <c r="T74" s="3"/>
      <c r="U74" s="9">
        <f t="shared" si="11"/>
        <v>0</v>
      </c>
      <c r="V74" s="9">
        <f t="shared" si="12"/>
        <v>0</v>
      </c>
      <c r="W74" s="9">
        <f t="shared" si="13"/>
        <v>0</v>
      </c>
      <c r="X74" s="9">
        <f t="shared" si="14"/>
        <v>0</v>
      </c>
      <c r="Y74" s="9">
        <f t="shared" si="15"/>
        <v>0</v>
      </c>
    </row>
    <row r="75" spans="1:35" ht="12.75" customHeight="1" x14ac:dyDescent="0.25">
      <c r="A75"/>
      <c r="B75" s="165"/>
      <c r="C75" s="165"/>
      <c r="D75" s="165"/>
      <c r="E75" s="165"/>
      <c r="F75" s="165"/>
      <c r="G75" s="165"/>
      <c r="H75" s="141"/>
      <c r="I75" s="142"/>
      <c r="J75" s="166"/>
      <c r="K75" s="163"/>
      <c r="L75"/>
      <c r="M75" s="8"/>
      <c r="N75" s="90"/>
      <c r="O75" s="164"/>
      <c r="P75" s="164"/>
      <c r="Q75" s="164"/>
      <c r="R75" s="164"/>
      <c r="S75" s="164"/>
      <c r="T75" s="3"/>
      <c r="U75" s="3"/>
      <c r="V75" s="3"/>
      <c r="W75" s="3"/>
      <c r="X75" s="3"/>
      <c r="Y75" s="3"/>
      <c r="Z75" s="3"/>
      <c r="AA75" s="3"/>
      <c r="AB75" s="3"/>
    </row>
    <row r="76" spans="1:35" ht="12.75" customHeight="1" x14ac:dyDescent="0.25">
      <c r="A76"/>
      <c r="B76" s="68" t="str">
        <f>IF(ISBLANK(Costs!B76), "", Costs!B76)</f>
        <v>Infrastructure</v>
      </c>
      <c r="C76" s="68" t="str">
        <f>IF(ISBLANK(Costs!C76), "", Costs!C76)</f>
        <v/>
      </c>
      <c r="D76" s="68" t="str">
        <f>IF(ISBLANK(Costs!D76), "", Costs!D76)</f>
        <v/>
      </c>
      <c r="E76" s="68" t="str">
        <f>IF(ISBLANK(Costs!E76), "", Costs!E76)</f>
        <v/>
      </c>
      <c r="F76" s="68" t="str">
        <f>IF(ISBLANK(Costs!F76), "", Costs!F76)</f>
        <v>Labour</v>
      </c>
      <c r="G76" s="68" t="str">
        <f>IF(ISBLANK(Costs!G76), "", Costs!G76)</f>
        <v/>
      </c>
      <c r="H76" s="46" t="str">
        <f>IF(ISBLANK(Costs!H76), "", Costs!H76)</f>
        <v>Capex reduction</v>
      </c>
      <c r="J76" s="14"/>
      <c r="L76"/>
      <c r="M76" s="55">
        <f>Costs!M76</f>
        <v>0.2</v>
      </c>
      <c r="N76" s="90"/>
      <c r="T76" s="3"/>
      <c r="U76" s="9">
        <f>$M76*SUM(U$25:U$74)</f>
        <v>0</v>
      </c>
      <c r="V76" s="9">
        <f t="shared" ref="V76:Y77" si="16">$M76*SUM(V$25:V$74)</f>
        <v>0</v>
      </c>
      <c r="W76" s="9">
        <f t="shared" si="16"/>
        <v>0</v>
      </c>
      <c r="X76" s="9">
        <f t="shared" si="16"/>
        <v>0</v>
      </c>
      <c r="Y76" s="9">
        <f t="shared" si="16"/>
        <v>0</v>
      </c>
      <c r="AD76"/>
    </row>
    <row r="77" spans="1:35" ht="12.75" customHeight="1" x14ac:dyDescent="0.25">
      <c r="A77"/>
      <c r="B77" s="68" t="str">
        <f>IF(ISBLANK(Costs!B77), "", Costs!B77)</f>
        <v>Infrastructure</v>
      </c>
      <c r="C77" s="68" t="str">
        <f>IF(ISBLANK(Costs!C77), "", Costs!C77)</f>
        <v/>
      </c>
      <c r="D77" s="68" t="str">
        <f>IF(ISBLANK(Costs!D77), "", Costs!D77)</f>
        <v/>
      </c>
      <c r="E77" s="68" t="str">
        <f>IF(ISBLANK(Costs!E77), "", Costs!E77)</f>
        <v/>
      </c>
      <c r="F77" s="68" t="str">
        <f>IF(ISBLANK(Costs!F77), "", Costs!F77)</f>
        <v>Contracts</v>
      </c>
      <c r="G77" s="68" t="str">
        <f>IF(ISBLANK(Costs!G77), "", Costs!G77)</f>
        <v/>
      </c>
      <c r="H77" s="46" t="str">
        <f>IF(ISBLANK(Costs!H77), "", Costs!H77)</f>
        <v>Capex reduction</v>
      </c>
      <c r="J77" s="14"/>
      <c r="L77"/>
      <c r="M77" s="55">
        <f>Costs!M77</f>
        <v>0.35</v>
      </c>
      <c r="N77" s="90"/>
      <c r="T77" s="3"/>
      <c r="U77" s="9">
        <f>$M77*SUM(U$25:U$74)</f>
        <v>0</v>
      </c>
      <c r="V77" s="9">
        <f t="shared" si="16"/>
        <v>0</v>
      </c>
      <c r="W77" s="9">
        <f t="shared" si="16"/>
        <v>0</v>
      </c>
      <c r="X77" s="9">
        <f t="shared" si="16"/>
        <v>0</v>
      </c>
      <c r="Y77" s="9">
        <f t="shared" si="16"/>
        <v>0</v>
      </c>
      <c r="AD77"/>
    </row>
    <row r="78" spans="1:35" ht="12.75" customHeight="1" x14ac:dyDescent="0.25">
      <c r="A78"/>
      <c r="J78" s="14"/>
      <c r="N78" s="5"/>
    </row>
    <row r="79" spans="1:35" ht="12.75" customHeight="1" x14ac:dyDescent="0.25">
      <c r="A79"/>
      <c r="E79" s="1"/>
      <c r="F79" s="1"/>
      <c r="G79" s="1"/>
      <c r="H79" s="1"/>
      <c r="J79" s="14"/>
      <c r="K79" s="1"/>
      <c r="M79" s="1"/>
      <c r="N79" s="5"/>
    </row>
    <row r="80" spans="1:35" ht="12.75" customHeight="1" x14ac:dyDescent="0.25">
      <c r="A80"/>
      <c r="B80" s="46" t="str">
        <f>IF(ISBLANK(Costs!B80), "", Costs!B80)</f>
        <v>Cloud</v>
      </c>
      <c r="C80" s="46" t="str">
        <f>IF(ISBLANK(Costs!C80), "", Costs!C80)</f>
        <v>Network drives</v>
      </c>
      <c r="D80" s="46" t="str">
        <f>IF(ISBLANK(Costs!D80), "", Costs!D80)</f>
        <v>Network</v>
      </c>
      <c r="E80" s="46" t="str">
        <f>IF(ISBLANK(Costs!E80), "", Costs!E80)</f>
        <v>Production</v>
      </c>
      <c r="F80" s="46" t="str">
        <f>IF(ISBLANK(Costs!F80), "", Costs!F80)</f>
        <v>Contracts</v>
      </c>
      <c r="G80" s="46" t="str">
        <f>IF(ISBLANK(Costs!G80), "", Costs!G80)</f>
        <v/>
      </c>
      <c r="H80" s="46" t="str">
        <f>IF(ISBLANK(Costs!H80), "", Costs!H80)</f>
        <v>Opex</v>
      </c>
      <c r="I80" s="46" t="b">
        <f>IF(ISBLANK(Costs!I80), "", Costs!I80)</f>
        <v>1</v>
      </c>
      <c r="J80" s="14" t="str">
        <f>IF(ISBLANK(Costs!J80), "", Costs!J80)</f>
        <v/>
      </c>
      <c r="L80" s="44">
        <f>IF(ISBLANK(Costs!L80), 0, Costs!L80)</f>
        <v>68251.152000000002</v>
      </c>
      <c r="N80" s="5"/>
      <c r="O80" s="54">
        <f>IF($C80="",0,IF($I80,INDEX(Assumptions!E$34:E$43,MATCH($C80,CriticalApp_Migration,0))*INDEX(Assumptions!$E$15:$G$22,MATCH($C80,Assumptions!$B$15:$B$22,0),MATCH($A$3,Options,0)),INDEX(Assumptions!E$51:E$53,MATCH($A$3,Assumptions!$B$51:$B$53,0))))</f>
        <v>0</v>
      </c>
      <c r="P80" s="54">
        <f>IF($C80="",0,IF($I80,INDEX(Assumptions!F$34:F$43,MATCH($C80,CriticalApp_Migration,0))*INDEX(Assumptions!$E$15:$G$22,MATCH($C80,Assumptions!$B$15:$B$22,0),MATCH($A$3,Options,0)),INDEX(Assumptions!F$51:F$53,MATCH($A$3,Assumptions!$B$51:$B$53,0))))</f>
        <v>0</v>
      </c>
      <c r="Q80" s="54">
        <f>IF($C80="",0,IF($I80,INDEX(Assumptions!G$34:G$43,MATCH($C80,CriticalApp_Migration,0))*INDEX(Assumptions!$E$15:$G$22,MATCH($C80,Assumptions!$B$15:$B$22,0),MATCH($A$3,Options,0)),INDEX(Assumptions!G$51:G$53,MATCH($A$3,Assumptions!$B$51:$B$53,0))))</f>
        <v>0</v>
      </c>
      <c r="R80" s="54">
        <f>IF($C80="",0,IF($I80,INDEX(Assumptions!H$34:H$43,MATCH($C80,CriticalApp_Migration,0))*INDEX(Assumptions!$E$15:$G$22,MATCH($C80,Assumptions!$B$15:$B$22,0),MATCH($A$3,Options,0)),INDEX(Assumptions!H$51:H$53,MATCH($A$3,Assumptions!$B$51:$B$53,0))))</f>
        <v>0</v>
      </c>
      <c r="S80" s="54">
        <f>IF($C80="",0,IF($I80,INDEX(Assumptions!I$34:I$43,MATCH($C80,CriticalApp_Migration,0))*INDEX(Assumptions!$E$15:$G$22,MATCH($C80,Assumptions!$B$15:$B$22,0),MATCH($A$3,Options,0)),INDEX(Assumptions!I$51:I$53,MATCH($A$3,Assumptions!$B$51:$B$53,0))))</f>
        <v>0</v>
      </c>
      <c r="T80" s="5"/>
      <c r="U80" s="9">
        <f t="shared" ref="U80:Y80" si="17">O80*$L80</f>
        <v>0</v>
      </c>
      <c r="V80" s="9">
        <f t="shared" si="17"/>
        <v>0</v>
      </c>
      <c r="W80" s="9">
        <f t="shared" si="17"/>
        <v>0</v>
      </c>
      <c r="X80" s="9">
        <f t="shared" si="17"/>
        <v>0</v>
      </c>
      <c r="Y80" s="9">
        <f t="shared" si="17"/>
        <v>0</v>
      </c>
      <c r="AI80"/>
    </row>
    <row r="81" spans="1:35" ht="12.75" customHeight="1" x14ac:dyDescent="0.25">
      <c r="A81"/>
      <c r="B81" s="46" t="str">
        <f>IF(ISBLANK(Costs!B81), "", Costs!B81)</f>
        <v>Cloud</v>
      </c>
      <c r="C81" s="46" t="str">
        <f>IF(ISBLANK(Costs!C81), "", Costs!C81)</f>
        <v>Itron IEE</v>
      </c>
      <c r="D81" s="46" t="str">
        <f>IF(ISBLANK(Costs!D81), "", Costs!D81)</f>
        <v>Storage</v>
      </c>
      <c r="E81" s="46" t="str">
        <f>IF(ISBLANK(Costs!E81), "", Costs!E81)</f>
        <v>Production</v>
      </c>
      <c r="F81" s="46" t="str">
        <f>IF(ISBLANK(Costs!F81), "", Costs!F81)</f>
        <v>Contracts</v>
      </c>
      <c r="G81" s="46" t="str">
        <f>IF(ISBLANK(Costs!G81), "", Costs!G81)</f>
        <v/>
      </c>
      <c r="H81" s="46" t="str">
        <f>IF(ISBLANK(Costs!H81), "", Costs!H81)</f>
        <v>Opex</v>
      </c>
      <c r="I81" s="46" t="b">
        <f>IF(ISBLANK(Costs!I81), "", Costs!I81)</f>
        <v>1</v>
      </c>
      <c r="J81" s="14" t="str">
        <f>IF(ISBLANK(Costs!J81), "", Costs!J81)</f>
        <v/>
      </c>
      <c r="L81" s="44">
        <f>IF(ISBLANK(Costs!L81), 0, Costs!L81)</f>
        <v>8051.1191999999992</v>
      </c>
      <c r="N81" s="5"/>
      <c r="O81" s="54">
        <f>IF($C81="",0,IF($I81,INDEX(Assumptions!E$34:E$43,MATCH($C81,CriticalApp_Migration,0))*INDEX(Assumptions!$E$15:$G$22,MATCH($C81,Assumptions!$B$15:$B$22,0),MATCH($A$3,Options,0)),INDEX(Assumptions!E$51:E$53,MATCH($A$3,Assumptions!$B$51:$B$53,0))))</f>
        <v>0</v>
      </c>
      <c r="P81" s="54">
        <f>IF($C81="",0,IF($I81,INDEX(Assumptions!F$34:F$43,MATCH($C81,CriticalApp_Migration,0))*INDEX(Assumptions!$E$15:$G$22,MATCH($C81,Assumptions!$B$15:$B$22,0),MATCH($A$3,Options,0)),INDEX(Assumptions!F$51:F$53,MATCH($A$3,Assumptions!$B$51:$B$53,0))))</f>
        <v>0</v>
      </c>
      <c r="Q81" s="54">
        <f>IF($C81="",0,IF($I81,INDEX(Assumptions!G$34:G$43,MATCH($C81,CriticalApp_Migration,0))*INDEX(Assumptions!$E$15:$G$22,MATCH($C81,Assumptions!$B$15:$B$22,0),MATCH($A$3,Options,0)),INDEX(Assumptions!G$51:G$53,MATCH($A$3,Assumptions!$B$51:$B$53,0))))</f>
        <v>0</v>
      </c>
      <c r="R81" s="54">
        <f>IF($C81="",0,IF($I81,INDEX(Assumptions!H$34:H$43,MATCH($C81,CriticalApp_Migration,0))*INDEX(Assumptions!$E$15:$G$22,MATCH($C81,Assumptions!$B$15:$B$22,0),MATCH($A$3,Options,0)),INDEX(Assumptions!H$51:H$53,MATCH($A$3,Assumptions!$B$51:$B$53,0))))</f>
        <v>0</v>
      </c>
      <c r="S81" s="54">
        <f>IF($C81="",0,IF($I81,INDEX(Assumptions!I$34:I$43,MATCH($C81,CriticalApp_Migration,0))*INDEX(Assumptions!$E$15:$G$22,MATCH($C81,Assumptions!$B$15:$B$22,0),MATCH($A$3,Options,0)),INDEX(Assumptions!I$51:I$53,MATCH($A$3,Assumptions!$B$51:$B$53,0))))</f>
        <v>0</v>
      </c>
      <c r="T81" s="5"/>
      <c r="U81" s="9">
        <f t="shared" ref="U81:U123" si="18">O81*$L81</f>
        <v>0</v>
      </c>
      <c r="V81" s="9">
        <f t="shared" ref="V81:V123" si="19">P81*$L81</f>
        <v>0</v>
      </c>
      <c r="W81" s="9">
        <f t="shared" ref="W81:W123" si="20">Q81*$L81</f>
        <v>0</v>
      </c>
      <c r="X81" s="9">
        <f t="shared" ref="X81:X123" si="21">R81*$L81</f>
        <v>0</v>
      </c>
      <c r="Y81" s="9">
        <f t="shared" ref="Y81:Y123" si="22">S81*$L81</f>
        <v>0</v>
      </c>
      <c r="AI81"/>
    </row>
    <row r="82" spans="1:35" ht="12.75" customHeight="1" x14ac:dyDescent="0.25">
      <c r="A82"/>
      <c r="B82" s="46" t="str">
        <f>IF(ISBLANK(Costs!B82), "", Costs!B82)</f>
        <v>Cloud</v>
      </c>
      <c r="C82" s="46" t="str">
        <f>IF(ISBLANK(Costs!C82), "", Costs!C82)</f>
        <v>Itron IEE</v>
      </c>
      <c r="D82" s="46" t="str">
        <f>IF(ISBLANK(Costs!D82), "", Costs!D82)</f>
        <v>Storage</v>
      </c>
      <c r="E82" s="46" t="str">
        <f>IF(ISBLANK(Costs!E82), "", Costs!E82)</f>
        <v>Production</v>
      </c>
      <c r="F82" s="46" t="str">
        <f>IF(ISBLANK(Costs!F82), "", Costs!F82)</f>
        <v>Contracts</v>
      </c>
      <c r="G82" s="46" t="str">
        <f>IF(ISBLANK(Costs!G82), "", Costs!G82)</f>
        <v/>
      </c>
      <c r="H82" s="46" t="str">
        <f>IF(ISBLANK(Costs!H82), "", Costs!H82)</f>
        <v>Opex</v>
      </c>
      <c r="I82" s="46" t="b">
        <f>IF(ISBLANK(Costs!I82), "", Costs!I82)</f>
        <v>1</v>
      </c>
      <c r="J82" s="14" t="str">
        <f>IF(ISBLANK(Costs!J82), "", Costs!J82)</f>
        <v/>
      </c>
      <c r="L82" s="44">
        <f>IF(ISBLANK(Costs!L82), 0, Costs!L82)</f>
        <v>699.06239999999991</v>
      </c>
      <c r="N82" s="5"/>
      <c r="O82" s="54">
        <f>IF($C82="",0,IF($I82,INDEX(Assumptions!E$34:E$43,MATCH($C82,CriticalApp_Migration,0))*INDEX(Assumptions!$E$15:$G$22,MATCH($C82,Assumptions!$B$15:$B$22,0),MATCH($A$3,Options,0)),INDEX(Assumptions!E$51:E$53,MATCH($A$3,Assumptions!$B$51:$B$53,0))))</f>
        <v>0</v>
      </c>
      <c r="P82" s="54">
        <f>IF($C82="",0,IF($I82,INDEX(Assumptions!F$34:F$43,MATCH($C82,CriticalApp_Migration,0))*INDEX(Assumptions!$E$15:$G$22,MATCH($C82,Assumptions!$B$15:$B$22,0),MATCH($A$3,Options,0)),INDEX(Assumptions!F$51:F$53,MATCH($A$3,Assumptions!$B$51:$B$53,0))))</f>
        <v>0</v>
      </c>
      <c r="Q82" s="54">
        <f>IF($C82="",0,IF($I82,INDEX(Assumptions!G$34:G$43,MATCH($C82,CriticalApp_Migration,0))*INDEX(Assumptions!$E$15:$G$22,MATCH($C82,Assumptions!$B$15:$B$22,0),MATCH($A$3,Options,0)),INDEX(Assumptions!G$51:G$53,MATCH($A$3,Assumptions!$B$51:$B$53,0))))</f>
        <v>0</v>
      </c>
      <c r="R82" s="54">
        <f>IF($C82="",0,IF($I82,INDEX(Assumptions!H$34:H$43,MATCH($C82,CriticalApp_Migration,0))*INDEX(Assumptions!$E$15:$G$22,MATCH($C82,Assumptions!$B$15:$B$22,0),MATCH($A$3,Options,0)),INDEX(Assumptions!H$51:H$53,MATCH($A$3,Assumptions!$B$51:$B$53,0))))</f>
        <v>0</v>
      </c>
      <c r="S82" s="54">
        <f>IF($C82="",0,IF($I82,INDEX(Assumptions!I$34:I$43,MATCH($C82,CriticalApp_Migration,0))*INDEX(Assumptions!$E$15:$G$22,MATCH($C82,Assumptions!$B$15:$B$22,0),MATCH($A$3,Options,0)),INDEX(Assumptions!I$51:I$53,MATCH($A$3,Assumptions!$B$51:$B$53,0))))</f>
        <v>0</v>
      </c>
      <c r="T82" s="5"/>
      <c r="U82" s="9">
        <f t="shared" si="18"/>
        <v>0</v>
      </c>
      <c r="V82" s="9">
        <f t="shared" si="19"/>
        <v>0</v>
      </c>
      <c r="W82" s="9">
        <f t="shared" si="20"/>
        <v>0</v>
      </c>
      <c r="X82" s="9">
        <f t="shared" si="21"/>
        <v>0</v>
      </c>
      <c r="Y82" s="9">
        <f t="shared" si="22"/>
        <v>0</v>
      </c>
      <c r="AI82"/>
    </row>
    <row r="83" spans="1:35" ht="12.75" customHeight="1" x14ac:dyDescent="0.25">
      <c r="A83"/>
      <c r="B83" s="46" t="str">
        <f>IF(ISBLANK(Costs!B83), "", Costs!B83)</f>
        <v>Cloud</v>
      </c>
      <c r="C83" s="46" t="str">
        <f>IF(ISBLANK(Costs!C83), "", Costs!C83)</f>
        <v>Itron IEE</v>
      </c>
      <c r="D83" s="46" t="str">
        <f>IF(ISBLANK(Costs!D83), "", Costs!D83)</f>
        <v>Storage</v>
      </c>
      <c r="E83" s="46" t="str">
        <f>IF(ISBLANK(Costs!E83), "", Costs!E83)</f>
        <v>UAT</v>
      </c>
      <c r="F83" s="46" t="str">
        <f>IF(ISBLANK(Costs!F83), "", Costs!F83)</f>
        <v>Contracts</v>
      </c>
      <c r="G83" s="46" t="str">
        <f>IF(ISBLANK(Costs!G83), "", Costs!G83)</f>
        <v/>
      </c>
      <c r="H83" s="46" t="str">
        <f>IF(ISBLANK(Costs!H83), "", Costs!H83)</f>
        <v>Opex</v>
      </c>
      <c r="I83" s="46" t="b">
        <f>IF(ISBLANK(Costs!I83), "", Costs!I83)</f>
        <v>1</v>
      </c>
      <c r="J83" s="14" t="str">
        <f>IF(ISBLANK(Costs!J83), "", Costs!J83)</f>
        <v/>
      </c>
      <c r="L83" s="44">
        <f>IF(ISBLANK(Costs!L83), 0, Costs!L83)</f>
        <v>5704.2071999999989</v>
      </c>
      <c r="N83" s="5"/>
      <c r="O83" s="54">
        <f>IF($C83="",0,IF($I83,INDEX(Assumptions!E$34:E$43,MATCH($C83,CriticalApp_Migration,0))*INDEX(Assumptions!$E$15:$G$22,MATCH($C83,Assumptions!$B$15:$B$22,0),MATCH($A$3,Options,0)),INDEX(Assumptions!E$51:E$53,MATCH($A$3,Assumptions!$B$51:$B$53,0))))</f>
        <v>0</v>
      </c>
      <c r="P83" s="54">
        <f>IF($C83="",0,IF($I83,INDEX(Assumptions!F$34:F$43,MATCH($C83,CriticalApp_Migration,0))*INDEX(Assumptions!$E$15:$G$22,MATCH($C83,Assumptions!$B$15:$B$22,0),MATCH($A$3,Options,0)),INDEX(Assumptions!F$51:F$53,MATCH($A$3,Assumptions!$B$51:$B$53,0))))</f>
        <v>0</v>
      </c>
      <c r="Q83" s="54">
        <f>IF($C83="",0,IF($I83,INDEX(Assumptions!G$34:G$43,MATCH($C83,CriticalApp_Migration,0))*INDEX(Assumptions!$E$15:$G$22,MATCH($C83,Assumptions!$B$15:$B$22,0),MATCH($A$3,Options,0)),INDEX(Assumptions!G$51:G$53,MATCH($A$3,Assumptions!$B$51:$B$53,0))))</f>
        <v>0</v>
      </c>
      <c r="R83" s="54">
        <f>IF($C83="",0,IF($I83,INDEX(Assumptions!H$34:H$43,MATCH($C83,CriticalApp_Migration,0))*INDEX(Assumptions!$E$15:$G$22,MATCH($C83,Assumptions!$B$15:$B$22,0),MATCH($A$3,Options,0)),INDEX(Assumptions!H$51:H$53,MATCH($A$3,Assumptions!$B$51:$B$53,0))))</f>
        <v>0</v>
      </c>
      <c r="S83" s="54">
        <f>IF($C83="",0,IF($I83,INDEX(Assumptions!I$34:I$43,MATCH($C83,CriticalApp_Migration,0))*INDEX(Assumptions!$E$15:$G$22,MATCH($C83,Assumptions!$B$15:$B$22,0),MATCH($A$3,Options,0)),INDEX(Assumptions!I$51:I$53,MATCH($A$3,Assumptions!$B$51:$B$53,0))))</f>
        <v>0</v>
      </c>
      <c r="T83" s="5"/>
      <c r="U83" s="9">
        <f t="shared" si="18"/>
        <v>0</v>
      </c>
      <c r="V83" s="9">
        <f t="shared" si="19"/>
        <v>0</v>
      </c>
      <c r="W83" s="9">
        <f t="shared" si="20"/>
        <v>0</v>
      </c>
      <c r="X83" s="9">
        <f t="shared" si="21"/>
        <v>0</v>
      </c>
      <c r="Y83" s="9">
        <f t="shared" si="22"/>
        <v>0</v>
      </c>
      <c r="AI83"/>
    </row>
    <row r="84" spans="1:35" ht="12.75" customHeight="1" x14ac:dyDescent="0.25">
      <c r="A84"/>
      <c r="B84" s="46" t="str">
        <f>IF(ISBLANK(Costs!B84), "", Costs!B84)</f>
        <v>Cloud</v>
      </c>
      <c r="C84" s="46" t="str">
        <f>IF(ISBLANK(Costs!C84), "", Costs!C84)</f>
        <v>Itron IEE</v>
      </c>
      <c r="D84" s="46" t="str">
        <f>IF(ISBLANK(Costs!D84), "", Costs!D84)</f>
        <v>Storage</v>
      </c>
      <c r="E84" s="46" t="str">
        <f>IF(ISBLANK(Costs!E84), "", Costs!E84)</f>
        <v>Dev</v>
      </c>
      <c r="F84" s="46" t="str">
        <f>IF(ISBLANK(Costs!F84), "", Costs!F84)</f>
        <v>Contracts</v>
      </c>
      <c r="G84" s="46" t="str">
        <f>IF(ISBLANK(Costs!G84), "", Costs!G84)</f>
        <v/>
      </c>
      <c r="H84" s="46" t="str">
        <f>IF(ISBLANK(Costs!H84), "", Costs!H84)</f>
        <v>Opex</v>
      </c>
      <c r="I84" s="46" t="b">
        <f>IF(ISBLANK(Costs!I84), "", Costs!I84)</f>
        <v>1</v>
      </c>
      <c r="J84" s="14" t="str">
        <f>IF(ISBLANK(Costs!J84), "", Costs!J84)</f>
        <v/>
      </c>
      <c r="L84" s="44">
        <f>IF(ISBLANK(Costs!L84), 0, Costs!L84)</f>
        <v>2256.2231999999995</v>
      </c>
      <c r="N84" s="5"/>
      <c r="O84" s="54">
        <f>IF($C84="",0,IF($I84,INDEX(Assumptions!E$34:E$43,MATCH($C84,CriticalApp_Migration,0))*INDEX(Assumptions!$E$15:$G$22,MATCH($C84,Assumptions!$B$15:$B$22,0),MATCH($A$3,Options,0)),INDEX(Assumptions!E$51:E$53,MATCH($A$3,Assumptions!$B$51:$B$53,0))))</f>
        <v>0</v>
      </c>
      <c r="P84" s="54">
        <f>IF($C84="",0,IF($I84,INDEX(Assumptions!F$34:F$43,MATCH($C84,CriticalApp_Migration,0))*INDEX(Assumptions!$E$15:$G$22,MATCH($C84,Assumptions!$B$15:$B$22,0),MATCH($A$3,Options,0)),INDEX(Assumptions!F$51:F$53,MATCH($A$3,Assumptions!$B$51:$B$53,0))))</f>
        <v>0</v>
      </c>
      <c r="Q84" s="54">
        <f>IF($C84="",0,IF($I84,INDEX(Assumptions!G$34:G$43,MATCH($C84,CriticalApp_Migration,0))*INDEX(Assumptions!$E$15:$G$22,MATCH($C84,Assumptions!$B$15:$B$22,0),MATCH($A$3,Options,0)),INDEX(Assumptions!G$51:G$53,MATCH($A$3,Assumptions!$B$51:$B$53,0))))</f>
        <v>0</v>
      </c>
      <c r="R84" s="54">
        <f>IF($C84="",0,IF($I84,INDEX(Assumptions!H$34:H$43,MATCH($C84,CriticalApp_Migration,0))*INDEX(Assumptions!$E$15:$G$22,MATCH($C84,Assumptions!$B$15:$B$22,0),MATCH($A$3,Options,0)),INDEX(Assumptions!H$51:H$53,MATCH($A$3,Assumptions!$B$51:$B$53,0))))</f>
        <v>0</v>
      </c>
      <c r="S84" s="54">
        <f>IF($C84="",0,IF($I84,INDEX(Assumptions!I$34:I$43,MATCH($C84,CriticalApp_Migration,0))*INDEX(Assumptions!$E$15:$G$22,MATCH($C84,Assumptions!$B$15:$B$22,0),MATCH($A$3,Options,0)),INDEX(Assumptions!I$51:I$53,MATCH($A$3,Assumptions!$B$51:$B$53,0))))</f>
        <v>0</v>
      </c>
      <c r="T84" s="5"/>
      <c r="U84" s="9">
        <f t="shared" si="18"/>
        <v>0</v>
      </c>
      <c r="V84" s="9">
        <f t="shared" si="19"/>
        <v>0</v>
      </c>
      <c r="W84" s="9">
        <f t="shared" si="20"/>
        <v>0</v>
      </c>
      <c r="X84" s="9">
        <f t="shared" si="21"/>
        <v>0</v>
      </c>
      <c r="Y84" s="9">
        <f t="shared" si="22"/>
        <v>0</v>
      </c>
      <c r="AI84"/>
    </row>
    <row r="85" spans="1:35" ht="12.75" customHeight="1" x14ac:dyDescent="0.25">
      <c r="A85"/>
      <c r="B85" s="46" t="str">
        <f>IF(ISBLANK(Costs!B85), "", Costs!B85)</f>
        <v>Cloud</v>
      </c>
      <c r="C85" s="46" t="str">
        <f>IF(ISBLANK(Costs!C85), "", Costs!C85)</f>
        <v>Itron MTS</v>
      </c>
      <c r="D85" s="46" t="str">
        <f>IF(ISBLANK(Costs!D85), "", Costs!D85)</f>
        <v>Storage</v>
      </c>
      <c r="E85" s="46" t="str">
        <f>IF(ISBLANK(Costs!E85), "", Costs!E85)</f>
        <v>Production</v>
      </c>
      <c r="F85" s="46" t="str">
        <f>IF(ISBLANK(Costs!F85), "", Costs!F85)</f>
        <v>Contracts</v>
      </c>
      <c r="G85" s="46" t="str">
        <f>IF(ISBLANK(Costs!G85), "", Costs!G85)</f>
        <v/>
      </c>
      <c r="H85" s="46" t="str">
        <f>IF(ISBLANK(Costs!H85), "", Costs!H85)</f>
        <v>Opex</v>
      </c>
      <c r="I85" s="46" t="b">
        <f>IF(ISBLANK(Costs!I85), "", Costs!I85)</f>
        <v>1</v>
      </c>
      <c r="J85" s="14" t="str">
        <f>IF(ISBLANK(Costs!J85), "", Costs!J85)</f>
        <v/>
      </c>
      <c r="L85" s="44">
        <f>IF(ISBLANK(Costs!L85), 0, Costs!L85)</f>
        <v>2022.0192000000002</v>
      </c>
      <c r="N85" s="5"/>
      <c r="O85" s="54">
        <f>IF($C85="",0,IF($I85,INDEX(Assumptions!E$34:E$43,MATCH($C85,CriticalApp_Migration,0))*INDEX(Assumptions!$E$15:$G$22,MATCH($C85,Assumptions!$B$15:$B$22,0),MATCH($A$3,Options,0)),INDEX(Assumptions!E$51:E$53,MATCH($A$3,Assumptions!$B$51:$B$53,0))))</f>
        <v>0</v>
      </c>
      <c r="P85" s="54">
        <f>IF($C85="",0,IF($I85,INDEX(Assumptions!F$34:F$43,MATCH($C85,CriticalApp_Migration,0))*INDEX(Assumptions!$E$15:$G$22,MATCH($C85,Assumptions!$B$15:$B$22,0),MATCH($A$3,Options,0)),INDEX(Assumptions!F$51:F$53,MATCH($A$3,Assumptions!$B$51:$B$53,0))))</f>
        <v>0</v>
      </c>
      <c r="Q85" s="54">
        <f>IF($C85="",0,IF($I85,INDEX(Assumptions!G$34:G$43,MATCH($C85,CriticalApp_Migration,0))*INDEX(Assumptions!$E$15:$G$22,MATCH($C85,Assumptions!$B$15:$B$22,0),MATCH($A$3,Options,0)),INDEX(Assumptions!G$51:G$53,MATCH($A$3,Assumptions!$B$51:$B$53,0))))</f>
        <v>0</v>
      </c>
      <c r="R85" s="54">
        <f>IF($C85="",0,IF($I85,INDEX(Assumptions!H$34:H$43,MATCH($C85,CriticalApp_Migration,0))*INDEX(Assumptions!$E$15:$G$22,MATCH($C85,Assumptions!$B$15:$B$22,0),MATCH($A$3,Options,0)),INDEX(Assumptions!H$51:H$53,MATCH($A$3,Assumptions!$B$51:$B$53,0))))</f>
        <v>0</v>
      </c>
      <c r="S85" s="54">
        <f>IF($C85="",0,IF($I85,INDEX(Assumptions!I$34:I$43,MATCH($C85,CriticalApp_Migration,0))*INDEX(Assumptions!$E$15:$G$22,MATCH($C85,Assumptions!$B$15:$B$22,0),MATCH($A$3,Options,0)),INDEX(Assumptions!I$51:I$53,MATCH($A$3,Assumptions!$B$51:$B$53,0))))</f>
        <v>0</v>
      </c>
      <c r="T85" s="5"/>
      <c r="U85" s="9">
        <f t="shared" si="18"/>
        <v>0</v>
      </c>
      <c r="V85" s="9">
        <f t="shared" si="19"/>
        <v>0</v>
      </c>
      <c r="W85" s="9">
        <f t="shared" si="20"/>
        <v>0</v>
      </c>
      <c r="X85" s="9">
        <f t="shared" si="21"/>
        <v>0</v>
      </c>
      <c r="Y85" s="9">
        <f t="shared" si="22"/>
        <v>0</v>
      </c>
      <c r="AI85"/>
    </row>
    <row r="86" spans="1:35" ht="12.75" customHeight="1" x14ac:dyDescent="0.25">
      <c r="A86"/>
      <c r="B86" s="46" t="str">
        <f>IF(ISBLANK(Costs!B86), "", Costs!B86)</f>
        <v>Cloud</v>
      </c>
      <c r="C86" s="46" t="str">
        <f>IF(ISBLANK(Costs!C86), "", Costs!C86)</f>
        <v>Itron MTS</v>
      </c>
      <c r="D86" s="46" t="str">
        <f>IF(ISBLANK(Costs!D86), "", Costs!D86)</f>
        <v>Storage</v>
      </c>
      <c r="E86" s="46" t="str">
        <f>IF(ISBLANK(Costs!E86), "", Costs!E86)</f>
        <v>Production</v>
      </c>
      <c r="F86" s="46" t="str">
        <f>IF(ISBLANK(Costs!F86), "", Costs!F86)</f>
        <v>Contracts</v>
      </c>
      <c r="G86" s="46" t="str">
        <f>IF(ISBLANK(Costs!G86), "", Costs!G86)</f>
        <v/>
      </c>
      <c r="H86" s="46" t="str">
        <f>IF(ISBLANK(Costs!H86), "", Costs!H86)</f>
        <v>Opex</v>
      </c>
      <c r="I86" s="46" t="b">
        <f>IF(ISBLANK(Costs!I86), "", Costs!I86)</f>
        <v>1</v>
      </c>
      <c r="J86" s="14" t="str">
        <f>IF(ISBLANK(Costs!J86), "", Costs!J86)</f>
        <v/>
      </c>
      <c r="L86" s="44">
        <f>IF(ISBLANK(Costs!L86), 0, Costs!L86)</f>
        <v>2022.0192000000002</v>
      </c>
      <c r="N86" s="5"/>
      <c r="O86" s="54">
        <f>IF($C86="",0,IF($I86,INDEX(Assumptions!E$34:E$43,MATCH($C86,CriticalApp_Migration,0))*INDEX(Assumptions!$E$15:$G$22,MATCH($C86,Assumptions!$B$15:$B$22,0),MATCH($A$3,Options,0)),INDEX(Assumptions!E$51:E$53,MATCH($A$3,Assumptions!$B$51:$B$53,0))))</f>
        <v>0</v>
      </c>
      <c r="P86" s="54">
        <f>IF($C86="",0,IF($I86,INDEX(Assumptions!F$34:F$43,MATCH($C86,CriticalApp_Migration,0))*INDEX(Assumptions!$E$15:$G$22,MATCH($C86,Assumptions!$B$15:$B$22,0),MATCH($A$3,Options,0)),INDEX(Assumptions!F$51:F$53,MATCH($A$3,Assumptions!$B$51:$B$53,0))))</f>
        <v>0</v>
      </c>
      <c r="Q86" s="54">
        <f>IF($C86="",0,IF($I86,INDEX(Assumptions!G$34:G$43,MATCH($C86,CriticalApp_Migration,0))*INDEX(Assumptions!$E$15:$G$22,MATCH($C86,Assumptions!$B$15:$B$22,0),MATCH($A$3,Options,0)),INDEX(Assumptions!G$51:G$53,MATCH($A$3,Assumptions!$B$51:$B$53,0))))</f>
        <v>0</v>
      </c>
      <c r="R86" s="54">
        <f>IF($C86="",0,IF($I86,INDEX(Assumptions!H$34:H$43,MATCH($C86,CriticalApp_Migration,0))*INDEX(Assumptions!$E$15:$G$22,MATCH($C86,Assumptions!$B$15:$B$22,0),MATCH($A$3,Options,0)),INDEX(Assumptions!H$51:H$53,MATCH($A$3,Assumptions!$B$51:$B$53,0))))</f>
        <v>0</v>
      </c>
      <c r="S86" s="54">
        <f>IF($C86="",0,IF($I86,INDEX(Assumptions!I$34:I$43,MATCH($C86,CriticalApp_Migration,0))*INDEX(Assumptions!$E$15:$G$22,MATCH($C86,Assumptions!$B$15:$B$22,0),MATCH($A$3,Options,0)),INDEX(Assumptions!I$51:I$53,MATCH($A$3,Assumptions!$B$51:$B$53,0))))</f>
        <v>0</v>
      </c>
      <c r="T86" s="5"/>
      <c r="U86" s="9">
        <f t="shared" si="18"/>
        <v>0</v>
      </c>
      <c r="V86" s="9">
        <f t="shared" si="19"/>
        <v>0</v>
      </c>
      <c r="W86" s="9">
        <f t="shared" si="20"/>
        <v>0</v>
      </c>
      <c r="X86" s="9">
        <f t="shared" si="21"/>
        <v>0</v>
      </c>
      <c r="Y86" s="9">
        <f t="shared" si="22"/>
        <v>0</v>
      </c>
      <c r="AI86"/>
    </row>
    <row r="87" spans="1:35" ht="12.75" customHeight="1" x14ac:dyDescent="0.25">
      <c r="A87"/>
      <c r="B87" s="46" t="str">
        <f>IF(ISBLANK(Costs!B87), "", Costs!B87)</f>
        <v>Cloud</v>
      </c>
      <c r="C87" s="46" t="str">
        <f>IF(ISBLANK(Costs!C87), "", Costs!C87)</f>
        <v>Itron MTS</v>
      </c>
      <c r="D87" s="46" t="str">
        <f>IF(ISBLANK(Costs!D87), "", Costs!D87)</f>
        <v>Storage</v>
      </c>
      <c r="E87" s="46" t="str">
        <f>IF(ISBLANK(Costs!E87), "", Costs!E87)</f>
        <v>Dev</v>
      </c>
      <c r="F87" s="46" t="str">
        <f>IF(ISBLANK(Costs!F87), "", Costs!F87)</f>
        <v>Contracts</v>
      </c>
      <c r="G87" s="46" t="str">
        <f>IF(ISBLANK(Costs!G87), "", Costs!G87)</f>
        <v/>
      </c>
      <c r="H87" s="46" t="str">
        <f>IF(ISBLANK(Costs!H87), "", Costs!H87)</f>
        <v>Opex</v>
      </c>
      <c r="I87" s="46" t="b">
        <f>IF(ISBLANK(Costs!I87), "", Costs!I87)</f>
        <v>1</v>
      </c>
      <c r="J87" s="14" t="str">
        <f>IF(ISBLANK(Costs!J87), "", Costs!J87)</f>
        <v/>
      </c>
      <c r="L87" s="44">
        <f>IF(ISBLANK(Costs!L87), 0, Costs!L87)</f>
        <v>1304.652</v>
      </c>
      <c r="N87" s="5"/>
      <c r="O87" s="54">
        <f>IF($C87="",0,IF($I87,INDEX(Assumptions!E$34:E$43,MATCH($C87,CriticalApp_Migration,0))*INDEX(Assumptions!$E$15:$G$22,MATCH($C87,Assumptions!$B$15:$B$22,0),MATCH($A$3,Options,0)),INDEX(Assumptions!E$51:E$53,MATCH($A$3,Assumptions!$B$51:$B$53,0))))</f>
        <v>0</v>
      </c>
      <c r="P87" s="54">
        <f>IF($C87="",0,IF($I87,INDEX(Assumptions!F$34:F$43,MATCH($C87,CriticalApp_Migration,0))*INDEX(Assumptions!$E$15:$G$22,MATCH($C87,Assumptions!$B$15:$B$22,0),MATCH($A$3,Options,0)),INDEX(Assumptions!F$51:F$53,MATCH($A$3,Assumptions!$B$51:$B$53,0))))</f>
        <v>0</v>
      </c>
      <c r="Q87" s="54">
        <f>IF($C87="",0,IF($I87,INDEX(Assumptions!G$34:G$43,MATCH($C87,CriticalApp_Migration,0))*INDEX(Assumptions!$E$15:$G$22,MATCH($C87,Assumptions!$B$15:$B$22,0),MATCH($A$3,Options,0)),INDEX(Assumptions!G$51:G$53,MATCH($A$3,Assumptions!$B$51:$B$53,0))))</f>
        <v>0</v>
      </c>
      <c r="R87" s="54">
        <f>IF($C87="",0,IF($I87,INDEX(Assumptions!H$34:H$43,MATCH($C87,CriticalApp_Migration,0))*INDEX(Assumptions!$E$15:$G$22,MATCH($C87,Assumptions!$B$15:$B$22,0),MATCH($A$3,Options,0)),INDEX(Assumptions!H$51:H$53,MATCH($A$3,Assumptions!$B$51:$B$53,0))))</f>
        <v>0</v>
      </c>
      <c r="S87" s="54">
        <f>IF($C87="",0,IF($I87,INDEX(Assumptions!I$34:I$43,MATCH($C87,CriticalApp_Migration,0))*INDEX(Assumptions!$E$15:$G$22,MATCH($C87,Assumptions!$B$15:$B$22,0),MATCH($A$3,Options,0)),INDEX(Assumptions!I$51:I$53,MATCH($A$3,Assumptions!$B$51:$B$53,0))))</f>
        <v>0</v>
      </c>
      <c r="T87" s="5"/>
      <c r="U87" s="9">
        <f t="shared" si="18"/>
        <v>0</v>
      </c>
      <c r="V87" s="9">
        <f t="shared" si="19"/>
        <v>0</v>
      </c>
      <c r="W87" s="9">
        <f t="shared" si="20"/>
        <v>0</v>
      </c>
      <c r="X87" s="9">
        <f t="shared" si="21"/>
        <v>0</v>
      </c>
      <c r="Y87" s="9">
        <f t="shared" si="22"/>
        <v>0</v>
      </c>
      <c r="AI87"/>
    </row>
    <row r="88" spans="1:35" ht="12.75" customHeight="1" x14ac:dyDescent="0.25">
      <c r="A88"/>
      <c r="B88" s="46" t="str">
        <f>IF(ISBLANK(Costs!B88), "", Costs!B88)</f>
        <v>Cloud</v>
      </c>
      <c r="C88" s="46" t="str">
        <f>IF(ISBLANK(Costs!C88), "", Costs!C88)</f>
        <v>Itron MTS</v>
      </c>
      <c r="D88" s="46" t="str">
        <f>IF(ISBLANK(Costs!D88), "", Costs!D88)</f>
        <v>Storage</v>
      </c>
      <c r="E88" s="46" t="str">
        <f>IF(ISBLANK(Costs!E88), "", Costs!E88)</f>
        <v>UAT</v>
      </c>
      <c r="F88" s="46" t="str">
        <f>IF(ISBLANK(Costs!F88), "", Costs!F88)</f>
        <v>Contracts</v>
      </c>
      <c r="G88" s="46" t="str">
        <f>IF(ISBLANK(Costs!G88), "", Costs!G88)</f>
        <v/>
      </c>
      <c r="H88" s="46" t="str">
        <f>IF(ISBLANK(Costs!H88), "", Costs!H88)</f>
        <v>Opex</v>
      </c>
      <c r="I88" s="46" t="b">
        <f>IF(ISBLANK(Costs!I88), "", Costs!I88)</f>
        <v>1</v>
      </c>
      <c r="J88" s="14" t="str">
        <f>IF(ISBLANK(Costs!J88), "", Costs!J88)</f>
        <v/>
      </c>
      <c r="L88" s="44">
        <f>IF(ISBLANK(Costs!L88), 0, Costs!L88)</f>
        <v>3033.0288</v>
      </c>
      <c r="N88" s="5"/>
      <c r="O88" s="54">
        <f>IF($C88="",0,IF($I88,INDEX(Assumptions!E$34:E$43,MATCH($C88,CriticalApp_Migration,0))*INDEX(Assumptions!$E$15:$G$22,MATCH($C88,Assumptions!$B$15:$B$22,0),MATCH($A$3,Options,0)),INDEX(Assumptions!E$51:E$53,MATCH($A$3,Assumptions!$B$51:$B$53,0))))</f>
        <v>0</v>
      </c>
      <c r="P88" s="54">
        <f>IF($C88="",0,IF($I88,INDEX(Assumptions!F$34:F$43,MATCH($C88,CriticalApp_Migration,0))*INDEX(Assumptions!$E$15:$G$22,MATCH($C88,Assumptions!$B$15:$B$22,0),MATCH($A$3,Options,0)),INDEX(Assumptions!F$51:F$53,MATCH($A$3,Assumptions!$B$51:$B$53,0))))</f>
        <v>0</v>
      </c>
      <c r="Q88" s="54">
        <f>IF($C88="",0,IF($I88,INDEX(Assumptions!G$34:G$43,MATCH($C88,CriticalApp_Migration,0))*INDEX(Assumptions!$E$15:$G$22,MATCH($C88,Assumptions!$B$15:$B$22,0),MATCH($A$3,Options,0)),INDEX(Assumptions!G$51:G$53,MATCH($A$3,Assumptions!$B$51:$B$53,0))))</f>
        <v>0</v>
      </c>
      <c r="R88" s="54">
        <f>IF($C88="",0,IF($I88,INDEX(Assumptions!H$34:H$43,MATCH($C88,CriticalApp_Migration,0))*INDEX(Assumptions!$E$15:$G$22,MATCH($C88,Assumptions!$B$15:$B$22,0),MATCH($A$3,Options,0)),INDEX(Assumptions!H$51:H$53,MATCH($A$3,Assumptions!$B$51:$B$53,0))))</f>
        <v>0</v>
      </c>
      <c r="S88" s="54">
        <f>IF($C88="",0,IF($I88,INDEX(Assumptions!I$34:I$43,MATCH($C88,CriticalApp_Migration,0))*INDEX(Assumptions!$E$15:$G$22,MATCH($C88,Assumptions!$B$15:$B$22,0),MATCH($A$3,Options,0)),INDEX(Assumptions!I$51:I$53,MATCH($A$3,Assumptions!$B$51:$B$53,0))))</f>
        <v>0</v>
      </c>
      <c r="T88" s="5"/>
      <c r="U88" s="9">
        <f t="shared" si="18"/>
        <v>0</v>
      </c>
      <c r="V88" s="9">
        <f t="shared" si="19"/>
        <v>0</v>
      </c>
      <c r="W88" s="9">
        <f t="shared" si="20"/>
        <v>0</v>
      </c>
      <c r="X88" s="9">
        <f t="shared" si="21"/>
        <v>0</v>
      </c>
      <c r="Y88" s="9">
        <f t="shared" si="22"/>
        <v>0</v>
      </c>
      <c r="AI88"/>
    </row>
    <row r="89" spans="1:35" ht="12.75" customHeight="1" x14ac:dyDescent="0.25">
      <c r="A89"/>
      <c r="B89" s="46" t="str">
        <f>IF(ISBLANK(Costs!B89), "", Costs!B89)</f>
        <v>Cloud</v>
      </c>
      <c r="C89" s="46" t="str">
        <f>IF(ISBLANK(Costs!C89), "", Costs!C89)</f>
        <v>SAP ERP</v>
      </c>
      <c r="D89" s="46" t="str">
        <f>IF(ISBLANK(Costs!D89), "", Costs!D89)</f>
        <v>Storage</v>
      </c>
      <c r="E89" s="46" t="str">
        <f>IF(ISBLANK(Costs!E89), "", Costs!E89)</f>
        <v>Dev</v>
      </c>
      <c r="F89" s="46" t="str">
        <f>IF(ISBLANK(Costs!F89), "", Costs!F89)</f>
        <v>Contracts</v>
      </c>
      <c r="G89" s="46" t="str">
        <f>IF(ISBLANK(Costs!G89), "", Costs!G89)</f>
        <v/>
      </c>
      <c r="H89" s="46" t="str">
        <f>IF(ISBLANK(Costs!H89), "", Costs!H89)</f>
        <v>Opex</v>
      </c>
      <c r="I89" s="46" t="b">
        <f>IF(ISBLANK(Costs!I89), "", Costs!I89)</f>
        <v>1</v>
      </c>
      <c r="J89" s="14" t="str">
        <f>IF(ISBLANK(Costs!J89), "", Costs!J89)</f>
        <v/>
      </c>
      <c r="L89" s="44">
        <f>IF(ISBLANK(Costs!L89), 0, Costs!L89)</f>
        <v>6883.1615999999985</v>
      </c>
      <c r="N89" s="5"/>
      <c r="O89" s="54">
        <f>IF($C89="",0,IF($I89,INDEX(Assumptions!E$34:E$43,MATCH($C89,CriticalApp_Migration,0))*INDEX(Assumptions!$E$15:$G$22,MATCH($C89,Assumptions!$B$15:$B$22,0),MATCH($A$3,Options,0)),INDEX(Assumptions!E$51:E$53,MATCH($A$3,Assumptions!$B$51:$B$53,0))))</f>
        <v>0</v>
      </c>
      <c r="P89" s="54">
        <f>IF($C89="",0,IF($I89,INDEX(Assumptions!F$34:F$43,MATCH($C89,CriticalApp_Migration,0))*INDEX(Assumptions!$E$15:$G$22,MATCH($C89,Assumptions!$B$15:$B$22,0),MATCH($A$3,Options,0)),INDEX(Assumptions!F$51:F$53,MATCH($A$3,Assumptions!$B$51:$B$53,0))))</f>
        <v>0</v>
      </c>
      <c r="Q89" s="54">
        <f>IF($C89="",0,IF($I89,INDEX(Assumptions!G$34:G$43,MATCH($C89,CriticalApp_Migration,0))*INDEX(Assumptions!$E$15:$G$22,MATCH($C89,Assumptions!$B$15:$B$22,0),MATCH($A$3,Options,0)),INDEX(Assumptions!G$51:G$53,MATCH($A$3,Assumptions!$B$51:$B$53,0))))</f>
        <v>0</v>
      </c>
      <c r="R89" s="54">
        <f>IF($C89="",0,IF($I89,INDEX(Assumptions!H$34:H$43,MATCH($C89,CriticalApp_Migration,0))*INDEX(Assumptions!$E$15:$G$22,MATCH($C89,Assumptions!$B$15:$B$22,0),MATCH($A$3,Options,0)),INDEX(Assumptions!H$51:H$53,MATCH($A$3,Assumptions!$B$51:$B$53,0))))</f>
        <v>0</v>
      </c>
      <c r="S89" s="54">
        <f>IF($C89="",0,IF($I89,INDEX(Assumptions!I$34:I$43,MATCH($C89,CriticalApp_Migration,0))*INDEX(Assumptions!$E$15:$G$22,MATCH($C89,Assumptions!$B$15:$B$22,0),MATCH($A$3,Options,0)),INDEX(Assumptions!I$51:I$53,MATCH($A$3,Assumptions!$B$51:$B$53,0))))</f>
        <v>0</v>
      </c>
      <c r="T89" s="5"/>
      <c r="U89" s="9">
        <f t="shared" si="18"/>
        <v>0</v>
      </c>
      <c r="V89" s="9">
        <f t="shared" si="19"/>
        <v>0</v>
      </c>
      <c r="W89" s="9">
        <f t="shared" si="20"/>
        <v>0</v>
      </c>
      <c r="X89" s="9">
        <f t="shared" si="21"/>
        <v>0</v>
      </c>
      <c r="Y89" s="9">
        <f t="shared" si="22"/>
        <v>0</v>
      </c>
      <c r="AI89"/>
    </row>
    <row r="90" spans="1:35" ht="12.75" customHeight="1" x14ac:dyDescent="0.25">
      <c r="A90"/>
      <c r="B90" s="46" t="str">
        <f>IF(ISBLANK(Costs!B90), "", Costs!B90)</f>
        <v>Cloud</v>
      </c>
      <c r="C90" s="46" t="str">
        <f>IF(ISBLANK(Costs!C90), "", Costs!C90)</f>
        <v>SAP ERP</v>
      </c>
      <c r="D90" s="46" t="str">
        <f>IF(ISBLANK(Costs!D90), "", Costs!D90)</f>
        <v>Storage</v>
      </c>
      <c r="E90" s="46" t="str">
        <f>IF(ISBLANK(Costs!E90), "", Costs!E90)</f>
        <v>Production</v>
      </c>
      <c r="F90" s="46" t="str">
        <f>IF(ISBLANK(Costs!F90), "", Costs!F90)</f>
        <v>Contracts</v>
      </c>
      <c r="G90" s="46" t="str">
        <f>IF(ISBLANK(Costs!G90), "", Costs!G90)</f>
        <v/>
      </c>
      <c r="H90" s="46" t="str">
        <f>IF(ISBLANK(Costs!H90), "", Costs!H90)</f>
        <v>Opex</v>
      </c>
      <c r="I90" s="46" t="b">
        <f>IF(ISBLANK(Costs!I90), "", Costs!I90)</f>
        <v>1</v>
      </c>
      <c r="J90" s="14" t="str">
        <f>IF(ISBLANK(Costs!J90), "", Costs!J90)</f>
        <v/>
      </c>
      <c r="L90" s="44">
        <f>IF(ISBLANK(Costs!L90), 0, Costs!L90)</f>
        <v>28256.834400000003</v>
      </c>
      <c r="N90" s="5"/>
      <c r="O90" s="54">
        <f>IF($C90="",0,IF($I90,INDEX(Assumptions!E$34:E$43,MATCH($C90,CriticalApp_Migration,0))*INDEX(Assumptions!$E$15:$G$22,MATCH($C90,Assumptions!$B$15:$B$22,0),MATCH($A$3,Options,0)),INDEX(Assumptions!E$51:E$53,MATCH($A$3,Assumptions!$B$51:$B$53,0))))</f>
        <v>0</v>
      </c>
      <c r="P90" s="54">
        <f>IF($C90="",0,IF($I90,INDEX(Assumptions!F$34:F$43,MATCH($C90,CriticalApp_Migration,0))*INDEX(Assumptions!$E$15:$G$22,MATCH($C90,Assumptions!$B$15:$B$22,0),MATCH($A$3,Options,0)),INDEX(Assumptions!F$51:F$53,MATCH($A$3,Assumptions!$B$51:$B$53,0))))</f>
        <v>0</v>
      </c>
      <c r="Q90" s="54">
        <f>IF($C90="",0,IF($I90,INDEX(Assumptions!G$34:G$43,MATCH($C90,CriticalApp_Migration,0))*INDEX(Assumptions!$E$15:$G$22,MATCH($C90,Assumptions!$B$15:$B$22,0),MATCH($A$3,Options,0)),INDEX(Assumptions!G$51:G$53,MATCH($A$3,Assumptions!$B$51:$B$53,0))))</f>
        <v>0</v>
      </c>
      <c r="R90" s="54">
        <f>IF($C90="",0,IF($I90,INDEX(Assumptions!H$34:H$43,MATCH($C90,CriticalApp_Migration,0))*INDEX(Assumptions!$E$15:$G$22,MATCH($C90,Assumptions!$B$15:$B$22,0),MATCH($A$3,Options,0)),INDEX(Assumptions!H$51:H$53,MATCH($A$3,Assumptions!$B$51:$B$53,0))))</f>
        <v>0</v>
      </c>
      <c r="S90" s="54">
        <f>IF($C90="",0,IF($I90,INDEX(Assumptions!I$34:I$43,MATCH($C90,CriticalApp_Migration,0))*INDEX(Assumptions!$E$15:$G$22,MATCH($C90,Assumptions!$B$15:$B$22,0),MATCH($A$3,Options,0)),INDEX(Assumptions!I$51:I$53,MATCH($A$3,Assumptions!$B$51:$B$53,0))))</f>
        <v>0</v>
      </c>
      <c r="T90" s="5"/>
      <c r="U90" s="9">
        <f t="shared" si="18"/>
        <v>0</v>
      </c>
      <c r="V90" s="9">
        <f t="shared" si="19"/>
        <v>0</v>
      </c>
      <c r="W90" s="9">
        <f t="shared" si="20"/>
        <v>0</v>
      </c>
      <c r="X90" s="9">
        <f t="shared" si="21"/>
        <v>0</v>
      </c>
      <c r="Y90" s="9">
        <f t="shared" si="22"/>
        <v>0</v>
      </c>
      <c r="AI90"/>
    </row>
    <row r="91" spans="1:35" ht="12.75" customHeight="1" x14ac:dyDescent="0.25">
      <c r="A91"/>
      <c r="B91" s="46" t="str">
        <f>IF(ISBLANK(Costs!B91), "", Costs!B91)</f>
        <v>Cloud</v>
      </c>
      <c r="C91" s="46" t="str">
        <f>IF(ISBLANK(Costs!C91), "", Costs!C91)</f>
        <v>SAP ERP</v>
      </c>
      <c r="D91" s="46" t="str">
        <f>IF(ISBLANK(Costs!D91), "", Costs!D91)</f>
        <v>Storage</v>
      </c>
      <c r="E91" s="46" t="str">
        <f>IF(ISBLANK(Costs!E91), "", Costs!E91)</f>
        <v>UAT</v>
      </c>
      <c r="F91" s="46" t="str">
        <f>IF(ISBLANK(Costs!F91), "", Costs!F91)</f>
        <v>Contracts</v>
      </c>
      <c r="G91" s="46" t="str">
        <f>IF(ISBLANK(Costs!G91), "", Costs!G91)</f>
        <v/>
      </c>
      <c r="H91" s="46" t="str">
        <f>IF(ISBLANK(Costs!H91), "", Costs!H91)</f>
        <v>Opex</v>
      </c>
      <c r="I91" s="46" t="b">
        <f>IF(ISBLANK(Costs!I91), "", Costs!I91)</f>
        <v>1</v>
      </c>
      <c r="J91" s="14" t="str">
        <f>IF(ISBLANK(Costs!J91), "", Costs!J91)</f>
        <v/>
      </c>
      <c r="L91" s="44">
        <f>IF(ISBLANK(Costs!L91), 0, Costs!L91)</f>
        <v>4393.2215999999999</v>
      </c>
      <c r="N91" s="5"/>
      <c r="O91" s="54">
        <f>IF($C91="",0,IF($I91,INDEX(Assumptions!E$34:E$43,MATCH($C91,CriticalApp_Migration,0))*INDEX(Assumptions!$E$15:$G$22,MATCH($C91,Assumptions!$B$15:$B$22,0),MATCH($A$3,Options,0)),INDEX(Assumptions!E$51:E$53,MATCH($A$3,Assumptions!$B$51:$B$53,0))))</f>
        <v>0</v>
      </c>
      <c r="P91" s="54">
        <f>IF($C91="",0,IF($I91,INDEX(Assumptions!F$34:F$43,MATCH($C91,CriticalApp_Migration,0))*INDEX(Assumptions!$E$15:$G$22,MATCH($C91,Assumptions!$B$15:$B$22,0),MATCH($A$3,Options,0)),INDEX(Assumptions!F$51:F$53,MATCH($A$3,Assumptions!$B$51:$B$53,0))))</f>
        <v>0</v>
      </c>
      <c r="Q91" s="54">
        <f>IF($C91="",0,IF($I91,INDEX(Assumptions!G$34:G$43,MATCH($C91,CriticalApp_Migration,0))*INDEX(Assumptions!$E$15:$G$22,MATCH($C91,Assumptions!$B$15:$B$22,0),MATCH($A$3,Options,0)),INDEX(Assumptions!G$51:G$53,MATCH($A$3,Assumptions!$B$51:$B$53,0))))</f>
        <v>0</v>
      </c>
      <c r="R91" s="54">
        <f>IF($C91="",0,IF($I91,INDEX(Assumptions!H$34:H$43,MATCH($C91,CriticalApp_Migration,0))*INDEX(Assumptions!$E$15:$G$22,MATCH($C91,Assumptions!$B$15:$B$22,0),MATCH($A$3,Options,0)),INDEX(Assumptions!H$51:H$53,MATCH($A$3,Assumptions!$B$51:$B$53,0))))</f>
        <v>0</v>
      </c>
      <c r="S91" s="54">
        <f>IF($C91="",0,IF($I91,INDEX(Assumptions!I$34:I$43,MATCH($C91,CriticalApp_Migration,0))*INDEX(Assumptions!$E$15:$G$22,MATCH($C91,Assumptions!$B$15:$B$22,0),MATCH($A$3,Options,0)),INDEX(Assumptions!I$51:I$53,MATCH($A$3,Assumptions!$B$51:$B$53,0))))</f>
        <v>0</v>
      </c>
      <c r="T91" s="5"/>
      <c r="U91" s="9">
        <f t="shared" si="18"/>
        <v>0</v>
      </c>
      <c r="V91" s="9">
        <f t="shared" si="19"/>
        <v>0</v>
      </c>
      <c r="W91" s="9">
        <f t="shared" si="20"/>
        <v>0</v>
      </c>
      <c r="X91" s="9">
        <f t="shared" si="21"/>
        <v>0</v>
      </c>
      <c r="Y91" s="9">
        <f t="shared" si="22"/>
        <v>0</v>
      </c>
      <c r="AI91"/>
    </row>
    <row r="92" spans="1:35" ht="12.75" customHeight="1" x14ac:dyDescent="0.25">
      <c r="A92"/>
      <c r="B92" s="46" t="str">
        <f>IF(ISBLANK(Costs!B92), "", Costs!B92)</f>
        <v>Cloud</v>
      </c>
      <c r="C92" s="46" t="str">
        <f>IF(ISBLANK(Costs!C92), "", Costs!C92)</f>
        <v>Cognos BW</v>
      </c>
      <c r="D92" s="46" t="str">
        <f>IF(ISBLANK(Costs!D92), "", Costs!D92)</f>
        <v>Storage</v>
      </c>
      <c r="E92" s="46" t="str">
        <f>IF(ISBLANK(Costs!E92), "", Costs!E92)</f>
        <v>Dev</v>
      </c>
      <c r="F92" s="46" t="str">
        <f>IF(ISBLANK(Costs!F92), "", Costs!F92)</f>
        <v>Contracts</v>
      </c>
      <c r="G92" s="46" t="str">
        <f>IF(ISBLANK(Costs!G92), "", Costs!G92)</f>
        <v/>
      </c>
      <c r="H92" s="46" t="str">
        <f>IF(ISBLANK(Costs!H92), "", Costs!H92)</f>
        <v>Opex</v>
      </c>
      <c r="I92" s="46" t="b">
        <f>IF(ISBLANK(Costs!I92), "", Costs!I92)</f>
        <v>1</v>
      </c>
      <c r="J92" s="14" t="str">
        <f>IF(ISBLANK(Costs!J92), "", Costs!J92)</f>
        <v/>
      </c>
      <c r="L92" s="44">
        <f>IF(ISBLANK(Costs!L92), 0, Costs!L92)</f>
        <v>5185.6176000000005</v>
      </c>
      <c r="N92" s="5"/>
      <c r="O92" s="54">
        <f>IF($C92="",0,IF($I92,INDEX(Assumptions!E$34:E$43,MATCH($C92,CriticalApp_Migration,0))*INDEX(Assumptions!$E$15:$G$22,MATCH($C92,Assumptions!$B$15:$B$22,0),MATCH($A$3,Options,0)),INDEX(Assumptions!E$51:E$53,MATCH($A$3,Assumptions!$B$51:$B$53,0))))</f>
        <v>0</v>
      </c>
      <c r="P92" s="54">
        <f>IF($C92="",0,IF($I92,INDEX(Assumptions!F$34:F$43,MATCH($C92,CriticalApp_Migration,0))*INDEX(Assumptions!$E$15:$G$22,MATCH($C92,Assumptions!$B$15:$B$22,0),MATCH($A$3,Options,0)),INDEX(Assumptions!F$51:F$53,MATCH($A$3,Assumptions!$B$51:$B$53,0))))</f>
        <v>0</v>
      </c>
      <c r="Q92" s="54">
        <f>IF($C92="",0,IF($I92,INDEX(Assumptions!G$34:G$43,MATCH($C92,CriticalApp_Migration,0))*INDEX(Assumptions!$E$15:$G$22,MATCH($C92,Assumptions!$B$15:$B$22,0),MATCH($A$3,Options,0)),INDEX(Assumptions!G$51:G$53,MATCH($A$3,Assumptions!$B$51:$B$53,0))))</f>
        <v>0</v>
      </c>
      <c r="R92" s="54">
        <f>IF($C92="",0,IF($I92,INDEX(Assumptions!H$34:H$43,MATCH($C92,CriticalApp_Migration,0))*INDEX(Assumptions!$E$15:$G$22,MATCH($C92,Assumptions!$B$15:$B$22,0),MATCH($A$3,Options,0)),INDEX(Assumptions!H$51:H$53,MATCH($A$3,Assumptions!$B$51:$B$53,0))))</f>
        <v>0</v>
      </c>
      <c r="S92" s="54">
        <f>IF($C92="",0,IF($I92,INDEX(Assumptions!I$34:I$43,MATCH($C92,CriticalApp_Migration,0))*INDEX(Assumptions!$E$15:$G$22,MATCH($C92,Assumptions!$B$15:$B$22,0),MATCH($A$3,Options,0)),INDEX(Assumptions!I$51:I$53,MATCH($A$3,Assumptions!$B$51:$B$53,0))))</f>
        <v>0</v>
      </c>
      <c r="T92" s="5"/>
      <c r="U92" s="9">
        <f t="shared" si="18"/>
        <v>0</v>
      </c>
      <c r="V92" s="9">
        <f t="shared" si="19"/>
        <v>0</v>
      </c>
      <c r="W92" s="9">
        <f t="shared" si="20"/>
        <v>0</v>
      </c>
      <c r="X92" s="9">
        <f t="shared" si="21"/>
        <v>0</v>
      </c>
      <c r="Y92" s="9">
        <f t="shared" si="22"/>
        <v>0</v>
      </c>
      <c r="AI92"/>
    </row>
    <row r="93" spans="1:35" ht="12.75" customHeight="1" x14ac:dyDescent="0.25">
      <c r="A93"/>
      <c r="B93" s="46" t="str">
        <f>IF(ISBLANK(Costs!B93), "", Costs!B93)</f>
        <v>Cloud</v>
      </c>
      <c r="C93" s="46" t="str">
        <f>IF(ISBLANK(Costs!C93), "", Costs!C93)</f>
        <v>Cognos BW</v>
      </c>
      <c r="D93" s="46" t="str">
        <f>IF(ISBLANK(Costs!D93), "", Costs!D93)</f>
        <v>Storage</v>
      </c>
      <c r="E93" s="46" t="str">
        <f>IF(ISBLANK(Costs!E93), "", Costs!E93)</f>
        <v>Production</v>
      </c>
      <c r="F93" s="46" t="str">
        <f>IF(ISBLANK(Costs!F93), "", Costs!F93)</f>
        <v>Contracts</v>
      </c>
      <c r="G93" s="46" t="str">
        <f>IF(ISBLANK(Costs!G93), "", Costs!G93)</f>
        <v/>
      </c>
      <c r="H93" s="46" t="str">
        <f>IF(ISBLANK(Costs!H93), "", Costs!H93)</f>
        <v>Opex</v>
      </c>
      <c r="I93" s="46" t="b">
        <f>IF(ISBLANK(Costs!I93), "", Costs!I93)</f>
        <v>1</v>
      </c>
      <c r="J93" s="14" t="str">
        <f>IF(ISBLANK(Costs!J93), "", Costs!J93)</f>
        <v/>
      </c>
      <c r="L93" s="44">
        <f>IF(ISBLANK(Costs!L93), 0, Costs!L93)</f>
        <v>10335.460800000001</v>
      </c>
      <c r="N93" s="5"/>
      <c r="O93" s="54">
        <f>IF($C93="",0,IF($I93,INDEX(Assumptions!E$34:E$43,MATCH($C93,CriticalApp_Migration,0))*INDEX(Assumptions!$E$15:$G$22,MATCH($C93,Assumptions!$B$15:$B$22,0),MATCH($A$3,Options,0)),INDEX(Assumptions!E$51:E$53,MATCH($A$3,Assumptions!$B$51:$B$53,0))))</f>
        <v>0</v>
      </c>
      <c r="P93" s="54">
        <f>IF($C93="",0,IF($I93,INDEX(Assumptions!F$34:F$43,MATCH($C93,CriticalApp_Migration,0))*INDEX(Assumptions!$E$15:$G$22,MATCH($C93,Assumptions!$B$15:$B$22,0),MATCH($A$3,Options,0)),INDEX(Assumptions!F$51:F$53,MATCH($A$3,Assumptions!$B$51:$B$53,0))))</f>
        <v>0</v>
      </c>
      <c r="Q93" s="54">
        <f>IF($C93="",0,IF($I93,INDEX(Assumptions!G$34:G$43,MATCH($C93,CriticalApp_Migration,0))*INDEX(Assumptions!$E$15:$G$22,MATCH($C93,Assumptions!$B$15:$B$22,0),MATCH($A$3,Options,0)),INDEX(Assumptions!G$51:G$53,MATCH($A$3,Assumptions!$B$51:$B$53,0))))</f>
        <v>0</v>
      </c>
      <c r="R93" s="54">
        <f>IF($C93="",0,IF($I93,INDEX(Assumptions!H$34:H$43,MATCH($C93,CriticalApp_Migration,0))*INDEX(Assumptions!$E$15:$G$22,MATCH($C93,Assumptions!$B$15:$B$22,0),MATCH($A$3,Options,0)),INDEX(Assumptions!H$51:H$53,MATCH($A$3,Assumptions!$B$51:$B$53,0))))</f>
        <v>0</v>
      </c>
      <c r="S93" s="54">
        <f>IF($C93="",0,IF($I93,INDEX(Assumptions!I$34:I$43,MATCH($C93,CriticalApp_Migration,0))*INDEX(Assumptions!$E$15:$G$22,MATCH($C93,Assumptions!$B$15:$B$22,0),MATCH($A$3,Options,0)),INDEX(Assumptions!I$51:I$53,MATCH($A$3,Assumptions!$B$51:$B$53,0))))</f>
        <v>0</v>
      </c>
      <c r="T93" s="5"/>
      <c r="U93" s="9">
        <f t="shared" si="18"/>
        <v>0</v>
      </c>
      <c r="V93" s="9">
        <f t="shared" si="19"/>
        <v>0</v>
      </c>
      <c r="W93" s="9">
        <f t="shared" si="20"/>
        <v>0</v>
      </c>
      <c r="X93" s="9">
        <f t="shared" si="21"/>
        <v>0</v>
      </c>
      <c r="Y93" s="9">
        <f t="shared" si="22"/>
        <v>0</v>
      </c>
      <c r="AI93"/>
    </row>
    <row r="94" spans="1:35" ht="12.75" customHeight="1" x14ac:dyDescent="0.25">
      <c r="A94"/>
      <c r="B94" s="46" t="str">
        <f>IF(ISBLANK(Costs!B94), "", Costs!B94)</f>
        <v>Cloud</v>
      </c>
      <c r="C94" s="46" t="str">
        <f>IF(ISBLANK(Costs!C94), "", Costs!C94)</f>
        <v>Sharepoint</v>
      </c>
      <c r="D94" s="46" t="str">
        <f>IF(ISBLANK(Costs!D94), "", Costs!D94)</f>
        <v>Storage</v>
      </c>
      <c r="E94" s="46" t="str">
        <f>IF(ISBLANK(Costs!E94), "", Costs!E94)</f>
        <v>Dev</v>
      </c>
      <c r="F94" s="46" t="str">
        <f>IF(ISBLANK(Costs!F94), "", Costs!F94)</f>
        <v>Contracts</v>
      </c>
      <c r="G94" s="46" t="str">
        <f>IF(ISBLANK(Costs!G94), "", Costs!G94)</f>
        <v/>
      </c>
      <c r="H94" s="46" t="str">
        <f>IF(ISBLANK(Costs!H94), "", Costs!H94)</f>
        <v>Opex</v>
      </c>
      <c r="I94" s="46" t="b">
        <f>IF(ISBLANK(Costs!I94), "", Costs!I94)</f>
        <v>1</v>
      </c>
      <c r="J94" s="14" t="str">
        <f>IF(ISBLANK(Costs!J94), "", Costs!J94)</f>
        <v/>
      </c>
      <c r="L94" s="44">
        <f>IF(ISBLANK(Costs!L94), 0, Costs!L94)</f>
        <v>2471.2871999999998</v>
      </c>
      <c r="N94" s="5"/>
      <c r="O94" s="54">
        <f>IF($C94="",0,IF($I94,INDEX(Assumptions!E$34:E$43,MATCH($C94,CriticalApp_Migration,0))*INDEX(Assumptions!$E$15:$G$22,MATCH($C94,Assumptions!$B$15:$B$22,0),MATCH($A$3,Options,0)),INDEX(Assumptions!E$51:E$53,MATCH($A$3,Assumptions!$B$51:$B$53,0))))</f>
        <v>0</v>
      </c>
      <c r="P94" s="54">
        <f>IF($C94="",0,IF($I94,INDEX(Assumptions!F$34:F$43,MATCH($C94,CriticalApp_Migration,0))*INDEX(Assumptions!$E$15:$G$22,MATCH($C94,Assumptions!$B$15:$B$22,0),MATCH($A$3,Options,0)),INDEX(Assumptions!F$51:F$53,MATCH($A$3,Assumptions!$B$51:$B$53,0))))</f>
        <v>0</v>
      </c>
      <c r="Q94" s="54">
        <f>IF($C94="",0,IF($I94,INDEX(Assumptions!G$34:G$43,MATCH($C94,CriticalApp_Migration,0))*INDEX(Assumptions!$E$15:$G$22,MATCH($C94,Assumptions!$B$15:$B$22,0),MATCH($A$3,Options,0)),INDEX(Assumptions!G$51:G$53,MATCH($A$3,Assumptions!$B$51:$B$53,0))))</f>
        <v>0</v>
      </c>
      <c r="R94" s="54">
        <f>IF($C94="",0,IF($I94,INDEX(Assumptions!H$34:H$43,MATCH($C94,CriticalApp_Migration,0))*INDEX(Assumptions!$E$15:$G$22,MATCH($C94,Assumptions!$B$15:$B$22,0),MATCH($A$3,Options,0)),INDEX(Assumptions!H$51:H$53,MATCH($A$3,Assumptions!$B$51:$B$53,0))))</f>
        <v>0</v>
      </c>
      <c r="S94" s="54">
        <f>IF($C94="",0,IF($I94,INDEX(Assumptions!I$34:I$43,MATCH($C94,CriticalApp_Migration,0))*INDEX(Assumptions!$E$15:$G$22,MATCH($C94,Assumptions!$B$15:$B$22,0),MATCH($A$3,Options,0)),INDEX(Assumptions!I$51:I$53,MATCH($A$3,Assumptions!$B$51:$B$53,0))))</f>
        <v>0</v>
      </c>
      <c r="T94" s="5"/>
      <c r="U94" s="9">
        <f t="shared" si="18"/>
        <v>0</v>
      </c>
      <c r="V94" s="9">
        <f t="shared" si="19"/>
        <v>0</v>
      </c>
      <c r="W94" s="9">
        <f t="shared" si="20"/>
        <v>0</v>
      </c>
      <c r="X94" s="9">
        <f t="shared" si="21"/>
        <v>0</v>
      </c>
      <c r="Y94" s="9">
        <f t="shared" si="22"/>
        <v>0</v>
      </c>
      <c r="AI94"/>
    </row>
    <row r="95" spans="1:35" ht="12.75" customHeight="1" x14ac:dyDescent="0.25">
      <c r="A95"/>
      <c r="B95" s="46" t="str">
        <f>IF(ISBLANK(Costs!B95), "", Costs!B95)</f>
        <v>Cloud</v>
      </c>
      <c r="C95" s="46" t="str">
        <f>IF(ISBLANK(Costs!C95), "", Costs!C95)</f>
        <v>Sharepoint</v>
      </c>
      <c r="D95" s="46" t="str">
        <f>IF(ISBLANK(Costs!D95), "", Costs!D95)</f>
        <v>Storage</v>
      </c>
      <c r="E95" s="46" t="str">
        <f>IF(ISBLANK(Costs!E95), "", Costs!E95)</f>
        <v>Production</v>
      </c>
      <c r="F95" s="46" t="str">
        <f>IF(ISBLANK(Costs!F95), "", Costs!F95)</f>
        <v>Contracts</v>
      </c>
      <c r="G95" s="46" t="str">
        <f>IF(ISBLANK(Costs!G95), "", Costs!G95)</f>
        <v/>
      </c>
      <c r="H95" s="46" t="str">
        <f>IF(ISBLANK(Costs!H95), "", Costs!H95)</f>
        <v>Opex</v>
      </c>
      <c r="I95" s="46" t="b">
        <f>IF(ISBLANK(Costs!I95), "", Costs!I95)</f>
        <v>1</v>
      </c>
      <c r="J95" s="14" t="str">
        <f>IF(ISBLANK(Costs!J95), "", Costs!J95)</f>
        <v/>
      </c>
      <c r="L95" s="44">
        <f>IF(ISBLANK(Costs!L95), 0, Costs!L95)</f>
        <v>3782.4119999999994</v>
      </c>
      <c r="N95" s="5"/>
      <c r="O95" s="54">
        <f>IF($C95="",0,IF($I95,INDEX(Assumptions!E$34:E$43,MATCH($C95,CriticalApp_Migration,0))*INDEX(Assumptions!$E$15:$G$22,MATCH($C95,Assumptions!$B$15:$B$22,0),MATCH($A$3,Options,0)),INDEX(Assumptions!E$51:E$53,MATCH($A$3,Assumptions!$B$51:$B$53,0))))</f>
        <v>0</v>
      </c>
      <c r="P95" s="54">
        <f>IF($C95="",0,IF($I95,INDEX(Assumptions!F$34:F$43,MATCH($C95,CriticalApp_Migration,0))*INDEX(Assumptions!$E$15:$G$22,MATCH($C95,Assumptions!$B$15:$B$22,0),MATCH($A$3,Options,0)),INDEX(Assumptions!F$51:F$53,MATCH($A$3,Assumptions!$B$51:$B$53,0))))</f>
        <v>0</v>
      </c>
      <c r="Q95" s="54">
        <f>IF($C95="",0,IF($I95,INDEX(Assumptions!G$34:G$43,MATCH($C95,CriticalApp_Migration,0))*INDEX(Assumptions!$E$15:$G$22,MATCH($C95,Assumptions!$B$15:$B$22,0),MATCH($A$3,Options,0)),INDEX(Assumptions!G$51:G$53,MATCH($A$3,Assumptions!$B$51:$B$53,0))))</f>
        <v>0</v>
      </c>
      <c r="R95" s="54">
        <f>IF($C95="",0,IF($I95,INDEX(Assumptions!H$34:H$43,MATCH($C95,CriticalApp_Migration,0))*INDEX(Assumptions!$E$15:$G$22,MATCH($C95,Assumptions!$B$15:$B$22,0),MATCH($A$3,Options,0)),INDEX(Assumptions!H$51:H$53,MATCH($A$3,Assumptions!$B$51:$B$53,0))))</f>
        <v>0</v>
      </c>
      <c r="S95" s="54">
        <f>IF($C95="",0,IF($I95,INDEX(Assumptions!I$34:I$43,MATCH($C95,CriticalApp_Migration,0))*INDEX(Assumptions!$E$15:$G$22,MATCH($C95,Assumptions!$B$15:$B$22,0),MATCH($A$3,Options,0)),INDEX(Assumptions!I$51:I$53,MATCH($A$3,Assumptions!$B$51:$B$53,0))))</f>
        <v>0</v>
      </c>
      <c r="T95" s="5"/>
      <c r="U95" s="9">
        <f t="shared" si="18"/>
        <v>0</v>
      </c>
      <c r="V95" s="9">
        <f t="shared" si="19"/>
        <v>0</v>
      </c>
      <c r="W95" s="9">
        <f t="shared" si="20"/>
        <v>0</v>
      </c>
      <c r="X95" s="9">
        <f t="shared" si="21"/>
        <v>0</v>
      </c>
      <c r="Y95" s="9">
        <f t="shared" si="22"/>
        <v>0</v>
      </c>
      <c r="AI95"/>
    </row>
    <row r="96" spans="1:35" ht="12.75" customHeight="1" x14ac:dyDescent="0.25">
      <c r="A96"/>
      <c r="B96" s="46" t="str">
        <f>IF(ISBLANK(Costs!B96), "", Costs!B96)</f>
        <v>Cloud</v>
      </c>
      <c r="C96" s="46" t="str">
        <f>IF(ISBLANK(Costs!C96), "", Costs!C96)</f>
        <v>Non-critical apps</v>
      </c>
      <c r="D96" s="46" t="str">
        <f>IF(ISBLANK(Costs!D96), "", Costs!D96)</f>
        <v>Storage</v>
      </c>
      <c r="E96" s="46" t="str">
        <f>IF(ISBLANK(Costs!E96), "", Costs!E96)</f>
        <v>Production</v>
      </c>
      <c r="F96" s="46" t="str">
        <f>IF(ISBLANK(Costs!F96), "", Costs!F96)</f>
        <v>Contracts</v>
      </c>
      <c r="G96" s="46" t="str">
        <f>IF(ISBLANK(Costs!G96), "", Costs!G96)</f>
        <v/>
      </c>
      <c r="H96" s="46" t="str">
        <f>IF(ISBLANK(Costs!H96), "", Costs!H96)</f>
        <v>Opex</v>
      </c>
      <c r="I96" s="46" t="b">
        <f>IF(ISBLANK(Costs!I96), "", Costs!I96)</f>
        <v>0</v>
      </c>
      <c r="J96" s="14" t="str">
        <f>IF(ISBLANK(Costs!J96), "", Costs!J96)</f>
        <v/>
      </c>
      <c r="L96" s="44">
        <f>IF(ISBLANK(Costs!L96), 0, Costs!L96)</f>
        <v>171736.25999999995</v>
      </c>
      <c r="N96" s="5"/>
      <c r="O96" s="54">
        <f>IF($C96="",0,IF($I96,INDEX(Assumptions!E$34:E$43,MATCH($C96,CriticalApp_Migration,0))*INDEX(Assumptions!$E$15:$G$22,MATCH($C96,Assumptions!$B$15:$B$22,0),MATCH($A$3,Options,0)),INDEX(Assumptions!E$51:E$53,MATCH($A$3,Assumptions!$B$51:$B$53,0))))</f>
        <v>0</v>
      </c>
      <c r="P96" s="54">
        <f>IF($C96="",0,IF($I96,INDEX(Assumptions!F$34:F$43,MATCH($C96,CriticalApp_Migration,0))*INDEX(Assumptions!$E$15:$G$22,MATCH($C96,Assumptions!$B$15:$B$22,0),MATCH($A$3,Options,0)),INDEX(Assumptions!F$51:F$53,MATCH($A$3,Assumptions!$B$51:$B$53,0))))</f>
        <v>0</v>
      </c>
      <c r="Q96" s="54">
        <f>IF($C96="",0,IF($I96,INDEX(Assumptions!G$34:G$43,MATCH($C96,CriticalApp_Migration,0))*INDEX(Assumptions!$E$15:$G$22,MATCH($C96,Assumptions!$B$15:$B$22,0),MATCH($A$3,Options,0)),INDEX(Assumptions!G$51:G$53,MATCH($A$3,Assumptions!$B$51:$B$53,0))))</f>
        <v>0</v>
      </c>
      <c r="R96" s="54">
        <f>IF($C96="",0,IF($I96,INDEX(Assumptions!H$34:H$43,MATCH($C96,CriticalApp_Migration,0))*INDEX(Assumptions!$E$15:$G$22,MATCH($C96,Assumptions!$B$15:$B$22,0),MATCH($A$3,Options,0)),INDEX(Assumptions!H$51:H$53,MATCH($A$3,Assumptions!$B$51:$B$53,0))))</f>
        <v>0</v>
      </c>
      <c r="S96" s="54">
        <f>IF($C96="",0,IF($I96,INDEX(Assumptions!I$34:I$43,MATCH($C96,CriticalApp_Migration,0))*INDEX(Assumptions!$E$15:$G$22,MATCH($C96,Assumptions!$B$15:$B$22,0),MATCH($A$3,Options,0)),INDEX(Assumptions!I$51:I$53,MATCH($A$3,Assumptions!$B$51:$B$53,0))))</f>
        <v>0</v>
      </c>
      <c r="T96" s="5"/>
      <c r="U96" s="9">
        <f t="shared" si="18"/>
        <v>0</v>
      </c>
      <c r="V96" s="9">
        <f t="shared" si="19"/>
        <v>0</v>
      </c>
      <c r="W96" s="9">
        <f t="shared" si="20"/>
        <v>0</v>
      </c>
      <c r="X96" s="9">
        <f t="shared" si="21"/>
        <v>0</v>
      </c>
      <c r="Y96" s="9">
        <f t="shared" si="22"/>
        <v>0</v>
      </c>
      <c r="AI96"/>
    </row>
    <row r="97" spans="1:44" ht="12.75" customHeight="1" x14ac:dyDescent="0.25">
      <c r="A97"/>
      <c r="B97" s="46" t="str">
        <f>IF(ISBLANK(Costs!B97), "", Costs!B97)</f>
        <v>Cloud</v>
      </c>
      <c r="C97" s="46" t="str">
        <f>IF(ISBLANK(Costs!C97), "", Costs!C97)</f>
        <v>Non-critical apps</v>
      </c>
      <c r="D97" s="46" t="str">
        <f>IF(ISBLANK(Costs!D97), "", Costs!D97)</f>
        <v>Storage</v>
      </c>
      <c r="E97" s="46" t="str">
        <f>IF(ISBLANK(Costs!E97), "", Costs!E97)</f>
        <v>Dev</v>
      </c>
      <c r="F97" s="46" t="str">
        <f>IF(ISBLANK(Costs!F97), "", Costs!F97)</f>
        <v>Contracts</v>
      </c>
      <c r="G97" s="46" t="str">
        <f>IF(ISBLANK(Costs!G97), "", Costs!G97)</f>
        <v/>
      </c>
      <c r="H97" s="46" t="str">
        <f>IF(ISBLANK(Costs!H97), "", Costs!H97)</f>
        <v>Opex</v>
      </c>
      <c r="I97" s="46" t="b">
        <f>IF(ISBLANK(Costs!I97), "", Costs!I97)</f>
        <v>0</v>
      </c>
      <c r="J97" s="14" t="str">
        <f>IF(ISBLANK(Costs!J97), "", Costs!J97)</f>
        <v/>
      </c>
      <c r="L97" s="44">
        <f>IF(ISBLANK(Costs!L97), 0, Costs!L97)</f>
        <v>41180.997599999988</v>
      </c>
      <c r="N97" s="5"/>
      <c r="O97" s="54">
        <f>IF($C97="",0,IF($I97,INDEX(Assumptions!E$34:E$43,MATCH($C97,CriticalApp_Migration,0))*INDEX(Assumptions!$E$15:$G$22,MATCH($C97,Assumptions!$B$15:$B$22,0),MATCH($A$3,Options,0)),INDEX(Assumptions!E$51:E$53,MATCH($A$3,Assumptions!$B$51:$B$53,0))))</f>
        <v>0</v>
      </c>
      <c r="P97" s="54">
        <f>IF($C97="",0,IF($I97,INDEX(Assumptions!F$34:F$43,MATCH($C97,CriticalApp_Migration,0))*INDEX(Assumptions!$E$15:$G$22,MATCH($C97,Assumptions!$B$15:$B$22,0),MATCH($A$3,Options,0)),INDEX(Assumptions!F$51:F$53,MATCH($A$3,Assumptions!$B$51:$B$53,0))))</f>
        <v>0</v>
      </c>
      <c r="Q97" s="54">
        <f>IF($C97="",0,IF($I97,INDEX(Assumptions!G$34:G$43,MATCH($C97,CriticalApp_Migration,0))*INDEX(Assumptions!$E$15:$G$22,MATCH($C97,Assumptions!$B$15:$B$22,0),MATCH($A$3,Options,0)),INDEX(Assumptions!G$51:G$53,MATCH($A$3,Assumptions!$B$51:$B$53,0))))</f>
        <v>0</v>
      </c>
      <c r="R97" s="54">
        <f>IF($C97="",0,IF($I97,INDEX(Assumptions!H$34:H$43,MATCH($C97,CriticalApp_Migration,0))*INDEX(Assumptions!$E$15:$G$22,MATCH($C97,Assumptions!$B$15:$B$22,0),MATCH($A$3,Options,0)),INDEX(Assumptions!H$51:H$53,MATCH($A$3,Assumptions!$B$51:$B$53,0))))</f>
        <v>0</v>
      </c>
      <c r="S97" s="54">
        <f>IF($C97="",0,IF($I97,INDEX(Assumptions!I$34:I$43,MATCH($C97,CriticalApp_Migration,0))*INDEX(Assumptions!$E$15:$G$22,MATCH($C97,Assumptions!$B$15:$B$22,0),MATCH($A$3,Options,0)),INDEX(Assumptions!I$51:I$53,MATCH($A$3,Assumptions!$B$51:$B$53,0))))</f>
        <v>0</v>
      </c>
      <c r="T97" s="5"/>
      <c r="U97" s="9">
        <f t="shared" si="18"/>
        <v>0</v>
      </c>
      <c r="V97" s="9">
        <f t="shared" si="19"/>
        <v>0</v>
      </c>
      <c r="W97" s="9">
        <f t="shared" si="20"/>
        <v>0</v>
      </c>
      <c r="X97" s="9">
        <f t="shared" si="21"/>
        <v>0</v>
      </c>
      <c r="Y97" s="9">
        <f t="shared" si="22"/>
        <v>0</v>
      </c>
      <c r="AI97"/>
    </row>
    <row r="98" spans="1:44" ht="12.75" customHeight="1" x14ac:dyDescent="0.25">
      <c r="A98"/>
      <c r="B98" s="46" t="str">
        <f>IF(ISBLANK(Costs!B98), "", Costs!B98)</f>
        <v>Cloud</v>
      </c>
      <c r="C98" s="46" t="str">
        <f>IF(ISBLANK(Costs!C98), "", Costs!C98)</f>
        <v>Non-critical apps</v>
      </c>
      <c r="D98" s="46" t="str">
        <f>IF(ISBLANK(Costs!D98), "", Costs!D98)</f>
        <v>Storage</v>
      </c>
      <c r="E98" s="46" t="str">
        <f>IF(ISBLANK(Costs!E98), "", Costs!E98)</f>
        <v>UAT</v>
      </c>
      <c r="F98" s="46" t="str">
        <f>IF(ISBLANK(Costs!F98), "", Costs!F98)</f>
        <v>Contracts</v>
      </c>
      <c r="G98" s="46" t="str">
        <f>IF(ISBLANK(Costs!G98), "", Costs!G98)</f>
        <v/>
      </c>
      <c r="H98" s="46" t="str">
        <f>IF(ISBLANK(Costs!H98), "", Costs!H98)</f>
        <v>Opex</v>
      </c>
      <c r="I98" s="46" t="b">
        <f>IF(ISBLANK(Costs!I98), "", Costs!I98)</f>
        <v>0</v>
      </c>
      <c r="J98" s="14" t="str">
        <f>IF(ISBLANK(Costs!J98), "", Costs!J98)</f>
        <v/>
      </c>
      <c r="L98" s="44">
        <f>IF(ISBLANK(Costs!L98), 0, Costs!L98)</f>
        <v>3519.9503999999997</v>
      </c>
      <c r="N98" s="5"/>
      <c r="O98" s="54">
        <f>IF($C98="",0,IF($I98,INDEX(Assumptions!E$34:E$43,MATCH($C98,CriticalApp_Migration,0))*INDEX(Assumptions!$E$15:$G$22,MATCH($C98,Assumptions!$B$15:$B$22,0),MATCH($A$3,Options,0)),INDEX(Assumptions!E$51:E$53,MATCH($A$3,Assumptions!$B$51:$B$53,0))))</f>
        <v>0</v>
      </c>
      <c r="P98" s="54">
        <f>IF($C98="",0,IF($I98,INDEX(Assumptions!F$34:F$43,MATCH($C98,CriticalApp_Migration,0))*INDEX(Assumptions!$E$15:$G$22,MATCH($C98,Assumptions!$B$15:$B$22,0),MATCH($A$3,Options,0)),INDEX(Assumptions!F$51:F$53,MATCH($A$3,Assumptions!$B$51:$B$53,0))))</f>
        <v>0</v>
      </c>
      <c r="Q98" s="54">
        <f>IF($C98="",0,IF($I98,INDEX(Assumptions!G$34:G$43,MATCH($C98,CriticalApp_Migration,0))*INDEX(Assumptions!$E$15:$G$22,MATCH($C98,Assumptions!$B$15:$B$22,0),MATCH($A$3,Options,0)),INDEX(Assumptions!G$51:G$53,MATCH($A$3,Assumptions!$B$51:$B$53,0))))</f>
        <v>0</v>
      </c>
      <c r="R98" s="54">
        <f>IF($C98="",0,IF($I98,INDEX(Assumptions!H$34:H$43,MATCH($C98,CriticalApp_Migration,0))*INDEX(Assumptions!$E$15:$G$22,MATCH($C98,Assumptions!$B$15:$B$22,0),MATCH($A$3,Options,0)),INDEX(Assumptions!H$51:H$53,MATCH($A$3,Assumptions!$B$51:$B$53,0))))</f>
        <v>0</v>
      </c>
      <c r="S98" s="54">
        <f>IF($C98="",0,IF($I98,INDEX(Assumptions!I$34:I$43,MATCH($C98,CriticalApp_Migration,0))*INDEX(Assumptions!$E$15:$G$22,MATCH($C98,Assumptions!$B$15:$B$22,0),MATCH($A$3,Options,0)),INDEX(Assumptions!I$51:I$53,MATCH($A$3,Assumptions!$B$51:$B$53,0))))</f>
        <v>0</v>
      </c>
      <c r="T98" s="5"/>
      <c r="U98" s="9">
        <f t="shared" si="18"/>
        <v>0</v>
      </c>
      <c r="V98" s="9">
        <f t="shared" si="19"/>
        <v>0</v>
      </c>
      <c r="W98" s="9">
        <f t="shared" si="20"/>
        <v>0</v>
      </c>
      <c r="X98" s="9">
        <f t="shared" si="21"/>
        <v>0</v>
      </c>
      <c r="Y98" s="9">
        <f t="shared" si="22"/>
        <v>0</v>
      </c>
      <c r="AI98"/>
    </row>
    <row r="99" spans="1:44" ht="12.75" customHeight="1" x14ac:dyDescent="0.25">
      <c r="A99"/>
      <c r="B99" s="46" t="str">
        <f>IF(ISBLANK(Costs!B99), "", Costs!B99)</f>
        <v>Cloud</v>
      </c>
      <c r="C99" s="46" t="str">
        <f>IF(ISBLANK(Costs!C99), "", Costs!C99)</f>
        <v>Non-critical apps</v>
      </c>
      <c r="D99" s="46" t="str">
        <f>IF(ISBLANK(Costs!D99), "", Costs!D99)</f>
        <v>Server</v>
      </c>
      <c r="E99" s="46" t="str">
        <f>IF(ISBLANK(Costs!E99), "", Costs!E99)</f>
        <v>Production</v>
      </c>
      <c r="F99" s="46" t="str">
        <f>IF(ISBLANK(Costs!F99), "", Costs!F99)</f>
        <v>Contracts</v>
      </c>
      <c r="G99" s="46" t="str">
        <f>IF(ISBLANK(Costs!G99), "", Costs!G99)</f>
        <v/>
      </c>
      <c r="H99" s="46" t="str">
        <f>IF(ISBLANK(Costs!H99), "", Costs!H99)</f>
        <v>Opex</v>
      </c>
      <c r="I99" s="46" t="b">
        <f>IF(ISBLANK(Costs!I99), "", Costs!I99)</f>
        <v>0</v>
      </c>
      <c r="J99" s="14" t="str">
        <f>IF(ISBLANK(Costs!J99), "", Costs!J99)</f>
        <v/>
      </c>
      <c r="L99" s="44">
        <f>IF(ISBLANK(Costs!L99), 0, Costs!L99)</f>
        <v>801700.19760000019</v>
      </c>
      <c r="N99" s="5"/>
      <c r="O99" s="54">
        <f>IF($C99="",0,IF($I99,INDEX(Assumptions!E$34:E$43,MATCH($C99,CriticalApp_Migration,0))*INDEX(Assumptions!$E$15:$G$22,MATCH($C99,Assumptions!$B$15:$B$22,0),MATCH($A$3,Options,0)),INDEX(Assumptions!E$51:E$53,MATCH($A$3,Assumptions!$B$51:$B$53,0))))</f>
        <v>0</v>
      </c>
      <c r="P99" s="54">
        <f>IF($C99="",0,IF($I99,INDEX(Assumptions!F$34:F$43,MATCH($C99,CriticalApp_Migration,0))*INDEX(Assumptions!$E$15:$G$22,MATCH($C99,Assumptions!$B$15:$B$22,0),MATCH($A$3,Options,0)),INDEX(Assumptions!F$51:F$53,MATCH($A$3,Assumptions!$B$51:$B$53,0))))</f>
        <v>0</v>
      </c>
      <c r="Q99" s="54">
        <f>IF($C99="",0,IF($I99,INDEX(Assumptions!G$34:G$43,MATCH($C99,CriticalApp_Migration,0))*INDEX(Assumptions!$E$15:$G$22,MATCH($C99,Assumptions!$B$15:$B$22,0),MATCH($A$3,Options,0)),INDEX(Assumptions!G$51:G$53,MATCH($A$3,Assumptions!$B$51:$B$53,0))))</f>
        <v>0</v>
      </c>
      <c r="R99" s="54">
        <f>IF($C99="",0,IF($I99,INDEX(Assumptions!H$34:H$43,MATCH($C99,CriticalApp_Migration,0))*INDEX(Assumptions!$E$15:$G$22,MATCH($C99,Assumptions!$B$15:$B$22,0),MATCH($A$3,Options,0)),INDEX(Assumptions!H$51:H$53,MATCH($A$3,Assumptions!$B$51:$B$53,0))))</f>
        <v>0</v>
      </c>
      <c r="S99" s="54">
        <f>IF($C99="",0,IF($I99,INDEX(Assumptions!I$34:I$43,MATCH($C99,CriticalApp_Migration,0))*INDEX(Assumptions!$E$15:$G$22,MATCH($C99,Assumptions!$B$15:$B$22,0),MATCH($A$3,Options,0)),INDEX(Assumptions!I$51:I$53,MATCH($A$3,Assumptions!$B$51:$B$53,0))))</f>
        <v>0</v>
      </c>
      <c r="T99" s="5"/>
      <c r="U99" s="9">
        <f t="shared" si="18"/>
        <v>0</v>
      </c>
      <c r="V99" s="9">
        <f t="shared" si="19"/>
        <v>0</v>
      </c>
      <c r="W99" s="9">
        <f t="shared" si="20"/>
        <v>0</v>
      </c>
      <c r="X99" s="9">
        <f t="shared" si="21"/>
        <v>0</v>
      </c>
      <c r="Y99" s="9">
        <f t="shared" si="22"/>
        <v>0</v>
      </c>
      <c r="AI99"/>
    </row>
    <row r="100" spans="1:44" ht="12.75" customHeight="1" x14ac:dyDescent="0.25">
      <c r="A100"/>
      <c r="B100" s="46" t="str">
        <f>IF(ISBLANK(Costs!B100), "", Costs!B100)</f>
        <v>Cloud</v>
      </c>
      <c r="C100" s="46" t="str">
        <f>IF(ISBLANK(Costs!C100), "", Costs!C100)</f>
        <v>Non-critical apps</v>
      </c>
      <c r="D100" s="46" t="str">
        <f>IF(ISBLANK(Costs!D100), "", Costs!D100)</f>
        <v>Server</v>
      </c>
      <c r="E100" s="46" t="str">
        <f>IF(ISBLANK(Costs!E100), "", Costs!E100)</f>
        <v>Dev</v>
      </c>
      <c r="F100" s="46" t="str">
        <f>IF(ISBLANK(Costs!F100), "", Costs!F100)</f>
        <v>Contracts</v>
      </c>
      <c r="G100" s="46" t="str">
        <f>IF(ISBLANK(Costs!G100), "", Costs!G100)</f>
        <v/>
      </c>
      <c r="H100" s="46" t="str">
        <f>IF(ISBLANK(Costs!H100), "", Costs!H100)</f>
        <v>Opex</v>
      </c>
      <c r="I100" s="46" t="b">
        <f>IF(ISBLANK(Costs!I100), "", Costs!I100)</f>
        <v>0</v>
      </c>
      <c r="J100" s="14" t="str">
        <f>IF(ISBLANK(Costs!J100), "", Costs!J100)</f>
        <v/>
      </c>
      <c r="L100" s="44">
        <f>IF(ISBLANK(Costs!L100), 0, Costs!L100)</f>
        <v>108081.28320000005</v>
      </c>
      <c r="N100" s="5"/>
      <c r="O100" s="54">
        <f>IF($C100="",0,IF($I100,INDEX(Assumptions!E$34:E$43,MATCH($C100,CriticalApp_Migration,0))*INDEX(Assumptions!$E$15:$G$22,MATCH($C100,Assumptions!$B$15:$B$22,0),MATCH($A$3,Options,0)),INDEX(Assumptions!E$51:E$53,MATCH($A$3,Assumptions!$B$51:$B$53,0))))</f>
        <v>0</v>
      </c>
      <c r="P100" s="54">
        <f>IF($C100="",0,IF($I100,INDEX(Assumptions!F$34:F$43,MATCH($C100,CriticalApp_Migration,0))*INDEX(Assumptions!$E$15:$G$22,MATCH($C100,Assumptions!$B$15:$B$22,0),MATCH($A$3,Options,0)),INDEX(Assumptions!F$51:F$53,MATCH($A$3,Assumptions!$B$51:$B$53,0))))</f>
        <v>0</v>
      </c>
      <c r="Q100" s="54">
        <f>IF($C100="",0,IF($I100,INDEX(Assumptions!G$34:G$43,MATCH($C100,CriticalApp_Migration,0))*INDEX(Assumptions!$E$15:$G$22,MATCH($C100,Assumptions!$B$15:$B$22,0),MATCH($A$3,Options,0)),INDEX(Assumptions!G$51:G$53,MATCH($A$3,Assumptions!$B$51:$B$53,0))))</f>
        <v>0</v>
      </c>
      <c r="R100" s="54">
        <f>IF($C100="",0,IF($I100,INDEX(Assumptions!H$34:H$43,MATCH($C100,CriticalApp_Migration,0))*INDEX(Assumptions!$E$15:$G$22,MATCH($C100,Assumptions!$B$15:$B$22,0),MATCH($A$3,Options,0)),INDEX(Assumptions!H$51:H$53,MATCH($A$3,Assumptions!$B$51:$B$53,0))))</f>
        <v>0</v>
      </c>
      <c r="S100" s="54">
        <f>IF($C100="",0,IF($I100,INDEX(Assumptions!I$34:I$43,MATCH($C100,CriticalApp_Migration,0))*INDEX(Assumptions!$E$15:$G$22,MATCH($C100,Assumptions!$B$15:$B$22,0),MATCH($A$3,Options,0)),INDEX(Assumptions!I$51:I$53,MATCH($A$3,Assumptions!$B$51:$B$53,0))))</f>
        <v>0</v>
      </c>
      <c r="T100" s="5"/>
      <c r="U100" s="9">
        <f t="shared" si="18"/>
        <v>0</v>
      </c>
      <c r="V100" s="9">
        <f t="shared" si="19"/>
        <v>0</v>
      </c>
      <c r="W100" s="9">
        <f t="shared" si="20"/>
        <v>0</v>
      </c>
      <c r="X100" s="9">
        <f t="shared" si="21"/>
        <v>0</v>
      </c>
      <c r="Y100" s="9">
        <f t="shared" si="22"/>
        <v>0</v>
      </c>
      <c r="AI100"/>
    </row>
    <row r="101" spans="1:44" ht="12.75" customHeight="1" x14ac:dyDescent="0.25">
      <c r="A101"/>
      <c r="B101" s="46" t="str">
        <f>IF(ISBLANK(Costs!B101), "", Costs!B101)</f>
        <v>Cloud</v>
      </c>
      <c r="C101" s="46" t="str">
        <f>IF(ISBLANK(Costs!C101), "", Costs!C101)</f>
        <v>Non-critical apps</v>
      </c>
      <c r="D101" s="46" t="str">
        <f>IF(ISBLANK(Costs!D101), "", Costs!D101)</f>
        <v>Server</v>
      </c>
      <c r="E101" s="46" t="str">
        <f>IF(ISBLANK(Costs!E101), "", Costs!E101)</f>
        <v>UAT</v>
      </c>
      <c r="F101" s="46" t="str">
        <f>IF(ISBLANK(Costs!F101), "", Costs!F101)</f>
        <v>Contracts</v>
      </c>
      <c r="G101" s="46" t="str">
        <f>IF(ISBLANK(Costs!G101), "", Costs!G101)</f>
        <v/>
      </c>
      <c r="H101" s="46" t="str">
        <f>IF(ISBLANK(Costs!H101), "", Costs!H101)</f>
        <v>Opex</v>
      </c>
      <c r="I101" s="46" t="b">
        <f>IF(ISBLANK(Costs!I101), "", Costs!I101)</f>
        <v>0</v>
      </c>
      <c r="J101" s="14" t="str">
        <f>IF(ISBLANK(Costs!J101), "", Costs!J101)</f>
        <v/>
      </c>
      <c r="L101" s="44">
        <f>IF(ISBLANK(Costs!L101), 0, Costs!L101)</f>
        <v>6953.6385599999994</v>
      </c>
      <c r="N101" s="5"/>
      <c r="O101" s="54">
        <f>IF($C101="",0,IF($I101,INDEX(Assumptions!E$34:E$43,MATCH($C101,CriticalApp_Migration,0))*INDEX(Assumptions!$E$15:$G$22,MATCH($C101,Assumptions!$B$15:$B$22,0),MATCH($A$3,Options,0)),INDEX(Assumptions!E$51:E$53,MATCH($A$3,Assumptions!$B$51:$B$53,0))))</f>
        <v>0</v>
      </c>
      <c r="P101" s="54">
        <f>IF($C101="",0,IF($I101,INDEX(Assumptions!F$34:F$43,MATCH($C101,CriticalApp_Migration,0))*INDEX(Assumptions!$E$15:$G$22,MATCH($C101,Assumptions!$B$15:$B$22,0),MATCH($A$3,Options,0)),INDEX(Assumptions!F$51:F$53,MATCH($A$3,Assumptions!$B$51:$B$53,0))))</f>
        <v>0</v>
      </c>
      <c r="Q101" s="54">
        <f>IF($C101="",0,IF($I101,INDEX(Assumptions!G$34:G$43,MATCH($C101,CriticalApp_Migration,0))*INDEX(Assumptions!$E$15:$G$22,MATCH($C101,Assumptions!$B$15:$B$22,0),MATCH($A$3,Options,0)),INDEX(Assumptions!G$51:G$53,MATCH($A$3,Assumptions!$B$51:$B$53,0))))</f>
        <v>0</v>
      </c>
      <c r="R101" s="54">
        <f>IF($C101="",0,IF($I101,INDEX(Assumptions!H$34:H$43,MATCH($C101,CriticalApp_Migration,0))*INDEX(Assumptions!$E$15:$G$22,MATCH($C101,Assumptions!$B$15:$B$22,0),MATCH($A$3,Options,0)),INDEX(Assumptions!H$51:H$53,MATCH($A$3,Assumptions!$B$51:$B$53,0))))</f>
        <v>0</v>
      </c>
      <c r="S101" s="54">
        <f>IF($C101="",0,IF($I101,INDEX(Assumptions!I$34:I$43,MATCH($C101,CriticalApp_Migration,0))*INDEX(Assumptions!$E$15:$G$22,MATCH($C101,Assumptions!$B$15:$B$22,0),MATCH($A$3,Options,0)),INDEX(Assumptions!I$51:I$53,MATCH($A$3,Assumptions!$B$51:$B$53,0))))</f>
        <v>0</v>
      </c>
      <c r="T101" s="5"/>
      <c r="U101" s="9">
        <f t="shared" si="18"/>
        <v>0</v>
      </c>
      <c r="V101" s="9">
        <f t="shared" si="19"/>
        <v>0</v>
      </c>
      <c r="W101" s="9">
        <f t="shared" si="20"/>
        <v>0</v>
      </c>
      <c r="X101" s="9">
        <f t="shared" si="21"/>
        <v>0</v>
      </c>
      <c r="Y101" s="9">
        <f t="shared" si="22"/>
        <v>0</v>
      </c>
      <c r="AI101"/>
    </row>
    <row r="102" spans="1:44" ht="12.75" customHeight="1" x14ac:dyDescent="0.25">
      <c r="A102"/>
      <c r="B102" s="46" t="str">
        <f>IF(ISBLANK(Costs!B102), "", Costs!B102)</f>
        <v>Cloud</v>
      </c>
      <c r="C102" s="46" t="str">
        <f>IF(ISBLANK(Costs!C102), "", Costs!C102)</f>
        <v>Network drives</v>
      </c>
      <c r="D102" s="46" t="str">
        <f>IF(ISBLANK(Costs!D102), "", Costs!D102)</f>
        <v>Server</v>
      </c>
      <c r="E102" s="46" t="str">
        <f>IF(ISBLANK(Costs!E102), "", Costs!E102)</f>
        <v>Production</v>
      </c>
      <c r="F102" s="46" t="str">
        <f>IF(ISBLANK(Costs!F102), "", Costs!F102)</f>
        <v>Contracts</v>
      </c>
      <c r="G102" s="46" t="str">
        <f>IF(ISBLANK(Costs!G102), "", Costs!G102)</f>
        <v/>
      </c>
      <c r="H102" s="46" t="str">
        <f>IF(ISBLANK(Costs!H102), "", Costs!H102)</f>
        <v>Opex</v>
      </c>
      <c r="I102" s="46" t="b">
        <f>IF(ISBLANK(Costs!I102), "", Costs!I102)</f>
        <v>1</v>
      </c>
      <c r="J102" s="14" t="str">
        <f>IF(ISBLANK(Costs!J102), "", Costs!J102)</f>
        <v/>
      </c>
      <c r="L102" s="44">
        <f>IF(ISBLANK(Costs!L102), 0, Costs!L102)</f>
        <v>82059.165599999993</v>
      </c>
      <c r="N102" s="5"/>
      <c r="O102" s="54">
        <f>IF($C102="",0,IF($I102,INDEX(Assumptions!E$34:E$43,MATCH($C102,CriticalApp_Migration,0))*INDEX(Assumptions!$E$15:$G$22,MATCH($C102,Assumptions!$B$15:$B$22,0),MATCH($A$3,Options,0)),INDEX(Assumptions!E$51:E$53,MATCH($A$3,Assumptions!$B$51:$B$53,0))))</f>
        <v>0</v>
      </c>
      <c r="P102" s="54">
        <f>IF($C102="",0,IF($I102,INDEX(Assumptions!F$34:F$43,MATCH($C102,CriticalApp_Migration,0))*INDEX(Assumptions!$E$15:$G$22,MATCH($C102,Assumptions!$B$15:$B$22,0),MATCH($A$3,Options,0)),INDEX(Assumptions!F$51:F$53,MATCH($A$3,Assumptions!$B$51:$B$53,0))))</f>
        <v>0</v>
      </c>
      <c r="Q102" s="54">
        <f>IF($C102="",0,IF($I102,INDEX(Assumptions!G$34:G$43,MATCH($C102,CriticalApp_Migration,0))*INDEX(Assumptions!$E$15:$G$22,MATCH($C102,Assumptions!$B$15:$B$22,0),MATCH($A$3,Options,0)),INDEX(Assumptions!G$51:G$53,MATCH($A$3,Assumptions!$B$51:$B$53,0))))</f>
        <v>0</v>
      </c>
      <c r="R102" s="54">
        <f>IF($C102="",0,IF($I102,INDEX(Assumptions!H$34:H$43,MATCH($C102,CriticalApp_Migration,0))*INDEX(Assumptions!$E$15:$G$22,MATCH($C102,Assumptions!$B$15:$B$22,0),MATCH($A$3,Options,0)),INDEX(Assumptions!H$51:H$53,MATCH($A$3,Assumptions!$B$51:$B$53,0))))</f>
        <v>0</v>
      </c>
      <c r="S102" s="54">
        <f>IF($C102="",0,IF($I102,INDEX(Assumptions!I$34:I$43,MATCH($C102,CriticalApp_Migration,0))*INDEX(Assumptions!$E$15:$G$22,MATCH($C102,Assumptions!$B$15:$B$22,0),MATCH($A$3,Options,0)),INDEX(Assumptions!I$51:I$53,MATCH($A$3,Assumptions!$B$51:$B$53,0))))</f>
        <v>0</v>
      </c>
      <c r="T102" s="5"/>
      <c r="U102" s="9">
        <f t="shared" si="18"/>
        <v>0</v>
      </c>
      <c r="V102" s="9">
        <f t="shared" si="19"/>
        <v>0</v>
      </c>
      <c r="W102" s="9">
        <f t="shared" si="20"/>
        <v>0</v>
      </c>
      <c r="X102" s="9">
        <f t="shared" si="21"/>
        <v>0</v>
      </c>
      <c r="Y102" s="9">
        <f t="shared" si="22"/>
        <v>0</v>
      </c>
      <c r="Z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</row>
    <row r="103" spans="1:44" ht="12.75" customHeight="1" x14ac:dyDescent="0.25">
      <c r="A103"/>
      <c r="B103" s="46" t="str">
        <f>IF(ISBLANK(Costs!B103), "", Costs!B103)</f>
        <v>Cloud</v>
      </c>
      <c r="C103" s="46" t="str">
        <f>IF(ISBLANK(Costs!C103), "", Costs!C103)</f>
        <v>Itron IEE</v>
      </c>
      <c r="D103" s="46" t="str">
        <f>IF(ISBLANK(Costs!D103), "", Costs!D103)</f>
        <v>Server</v>
      </c>
      <c r="E103" s="46" t="str">
        <f>IF(ISBLANK(Costs!E103), "", Costs!E103)</f>
        <v>Production</v>
      </c>
      <c r="F103" s="46" t="str">
        <f>IF(ISBLANK(Costs!F103), "", Costs!F103)</f>
        <v>Contracts</v>
      </c>
      <c r="G103" s="46" t="str">
        <f>IF(ISBLANK(Costs!G103), "", Costs!G103)</f>
        <v/>
      </c>
      <c r="H103" s="46" t="str">
        <f>IF(ISBLANK(Costs!H103), "", Costs!H103)</f>
        <v>Opex</v>
      </c>
      <c r="I103" s="46" t="b">
        <f>IF(ISBLANK(Costs!I103), "", Costs!I103)</f>
        <v>1</v>
      </c>
      <c r="J103" s="14" t="str">
        <f>IF(ISBLANK(Costs!J103), "", Costs!J103)</f>
        <v/>
      </c>
      <c r="L103" s="44">
        <f>IF(ISBLANK(Costs!L103), 0, Costs!L103)</f>
        <v>70572.172799999971</v>
      </c>
      <c r="N103" s="5"/>
      <c r="O103" s="54">
        <f>IF($C103="",0,IF($I103,INDEX(Assumptions!E$34:E$43,MATCH($C103,CriticalApp_Migration,0))*INDEX(Assumptions!$E$15:$G$22,MATCH($C103,Assumptions!$B$15:$B$22,0),MATCH($A$3,Options,0)),INDEX(Assumptions!E$51:E$53,MATCH($A$3,Assumptions!$B$51:$B$53,0))))</f>
        <v>0</v>
      </c>
      <c r="P103" s="54">
        <f>IF($C103="",0,IF($I103,INDEX(Assumptions!F$34:F$43,MATCH($C103,CriticalApp_Migration,0))*INDEX(Assumptions!$E$15:$G$22,MATCH($C103,Assumptions!$B$15:$B$22,0),MATCH($A$3,Options,0)),INDEX(Assumptions!F$51:F$53,MATCH($A$3,Assumptions!$B$51:$B$53,0))))</f>
        <v>0</v>
      </c>
      <c r="Q103" s="54">
        <f>IF($C103="",0,IF($I103,INDEX(Assumptions!G$34:G$43,MATCH($C103,CriticalApp_Migration,0))*INDEX(Assumptions!$E$15:$G$22,MATCH($C103,Assumptions!$B$15:$B$22,0),MATCH($A$3,Options,0)),INDEX(Assumptions!G$51:G$53,MATCH($A$3,Assumptions!$B$51:$B$53,0))))</f>
        <v>0</v>
      </c>
      <c r="R103" s="54">
        <f>IF($C103="",0,IF($I103,INDEX(Assumptions!H$34:H$43,MATCH($C103,CriticalApp_Migration,0))*INDEX(Assumptions!$E$15:$G$22,MATCH($C103,Assumptions!$B$15:$B$22,0),MATCH($A$3,Options,0)),INDEX(Assumptions!H$51:H$53,MATCH($A$3,Assumptions!$B$51:$B$53,0))))</f>
        <v>0</v>
      </c>
      <c r="S103" s="54">
        <f>IF($C103="",0,IF($I103,INDEX(Assumptions!I$34:I$43,MATCH($C103,CriticalApp_Migration,0))*INDEX(Assumptions!$E$15:$G$22,MATCH($C103,Assumptions!$B$15:$B$22,0),MATCH($A$3,Options,0)),INDEX(Assumptions!I$51:I$53,MATCH($A$3,Assumptions!$B$51:$B$53,0))))</f>
        <v>0</v>
      </c>
      <c r="T103" s="5"/>
      <c r="U103" s="9">
        <f t="shared" si="18"/>
        <v>0</v>
      </c>
      <c r="V103" s="9">
        <f t="shared" si="19"/>
        <v>0</v>
      </c>
      <c r="W103" s="9">
        <f t="shared" si="20"/>
        <v>0</v>
      </c>
      <c r="X103" s="9">
        <f t="shared" si="21"/>
        <v>0</v>
      </c>
      <c r="Y103" s="9">
        <f t="shared" si="22"/>
        <v>0</v>
      </c>
      <c r="Z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</row>
    <row r="104" spans="1:44" ht="12.75" customHeight="1" x14ac:dyDescent="0.25">
      <c r="A104"/>
      <c r="B104" s="46" t="str">
        <f>IF(ISBLANK(Costs!B104), "", Costs!B104)</f>
        <v>Cloud</v>
      </c>
      <c r="C104" s="46" t="str">
        <f>IF(ISBLANK(Costs!C104), "", Costs!C104)</f>
        <v>Itron IEE</v>
      </c>
      <c r="D104" s="46" t="str">
        <f>IF(ISBLANK(Costs!D104), "", Costs!D104)</f>
        <v>Server</v>
      </c>
      <c r="E104" s="46" t="str">
        <f>IF(ISBLANK(Costs!E104), "", Costs!E104)</f>
        <v>Production</v>
      </c>
      <c r="F104" s="46" t="str">
        <f>IF(ISBLANK(Costs!F104), "", Costs!F104)</f>
        <v>Contracts</v>
      </c>
      <c r="G104" s="46" t="str">
        <f>IF(ISBLANK(Costs!G104), "", Costs!G104)</f>
        <v/>
      </c>
      <c r="H104" s="46" t="str">
        <f>IF(ISBLANK(Costs!H104), "", Costs!H104)</f>
        <v>Opex</v>
      </c>
      <c r="I104" s="46" t="b">
        <f>IF(ISBLANK(Costs!I104), "", Costs!I104)</f>
        <v>1</v>
      </c>
      <c r="J104" s="14" t="str">
        <f>IF(ISBLANK(Costs!J104), "", Costs!J104)</f>
        <v/>
      </c>
      <c r="L104" s="44">
        <f>IF(ISBLANK(Costs!L104), 0, Costs!L104)</f>
        <v>17643.0432</v>
      </c>
      <c r="N104" s="5"/>
      <c r="O104" s="54">
        <f>IF($C104="",0,IF($I104,INDEX(Assumptions!E$34:E$43,MATCH($C104,CriticalApp_Migration,0))*INDEX(Assumptions!$E$15:$G$22,MATCH($C104,Assumptions!$B$15:$B$22,0),MATCH($A$3,Options,0)),INDEX(Assumptions!E$51:E$53,MATCH($A$3,Assumptions!$B$51:$B$53,0))))</f>
        <v>0</v>
      </c>
      <c r="P104" s="54">
        <f>IF($C104="",0,IF($I104,INDEX(Assumptions!F$34:F$43,MATCH($C104,CriticalApp_Migration,0))*INDEX(Assumptions!$E$15:$G$22,MATCH($C104,Assumptions!$B$15:$B$22,0),MATCH($A$3,Options,0)),INDEX(Assumptions!F$51:F$53,MATCH($A$3,Assumptions!$B$51:$B$53,0))))</f>
        <v>0</v>
      </c>
      <c r="Q104" s="54">
        <f>IF($C104="",0,IF($I104,INDEX(Assumptions!G$34:G$43,MATCH($C104,CriticalApp_Migration,0))*INDEX(Assumptions!$E$15:$G$22,MATCH($C104,Assumptions!$B$15:$B$22,0),MATCH($A$3,Options,0)),INDEX(Assumptions!G$51:G$53,MATCH($A$3,Assumptions!$B$51:$B$53,0))))</f>
        <v>0</v>
      </c>
      <c r="R104" s="54">
        <f>IF($C104="",0,IF($I104,INDEX(Assumptions!H$34:H$43,MATCH($C104,CriticalApp_Migration,0))*INDEX(Assumptions!$E$15:$G$22,MATCH($C104,Assumptions!$B$15:$B$22,0),MATCH($A$3,Options,0)),INDEX(Assumptions!H$51:H$53,MATCH($A$3,Assumptions!$B$51:$B$53,0))))</f>
        <v>0</v>
      </c>
      <c r="S104" s="54">
        <f>IF($C104="",0,IF($I104,INDEX(Assumptions!I$34:I$43,MATCH($C104,CriticalApp_Migration,0))*INDEX(Assumptions!$E$15:$G$22,MATCH($C104,Assumptions!$B$15:$B$22,0),MATCH($A$3,Options,0)),INDEX(Assumptions!I$51:I$53,MATCH($A$3,Assumptions!$B$51:$B$53,0))))</f>
        <v>0</v>
      </c>
      <c r="T104" s="5"/>
      <c r="U104" s="9">
        <f t="shared" si="18"/>
        <v>0</v>
      </c>
      <c r="V104" s="9">
        <f t="shared" si="19"/>
        <v>0</v>
      </c>
      <c r="W104" s="9">
        <f t="shared" si="20"/>
        <v>0</v>
      </c>
      <c r="X104" s="9">
        <f t="shared" si="21"/>
        <v>0</v>
      </c>
      <c r="Y104" s="9">
        <f t="shared" si="22"/>
        <v>0</v>
      </c>
      <c r="Z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</row>
    <row r="105" spans="1:44" ht="12.75" customHeight="1" x14ac:dyDescent="0.25">
      <c r="A105"/>
      <c r="B105" s="46" t="str">
        <f>IF(ISBLANK(Costs!B105), "", Costs!B105)</f>
        <v>Cloud</v>
      </c>
      <c r="C105" s="46" t="str">
        <f>IF(ISBLANK(Costs!C105), "", Costs!C105)</f>
        <v>Itron IEE</v>
      </c>
      <c r="D105" s="46" t="str">
        <f>IF(ISBLANK(Costs!D105), "", Costs!D105)</f>
        <v>Server</v>
      </c>
      <c r="E105" s="46" t="str">
        <f>IF(ISBLANK(Costs!E105), "", Costs!E105)</f>
        <v>UAT</v>
      </c>
      <c r="F105" s="46" t="str">
        <f>IF(ISBLANK(Costs!F105), "", Costs!F105)</f>
        <v>Contracts</v>
      </c>
      <c r="G105" s="46" t="str">
        <f>IF(ISBLANK(Costs!G105), "", Costs!G105)</f>
        <v/>
      </c>
      <c r="H105" s="46" t="str">
        <f>IF(ISBLANK(Costs!H105), "", Costs!H105)</f>
        <v>Opex</v>
      </c>
      <c r="I105" s="46" t="b">
        <f>IF(ISBLANK(Costs!I105), "", Costs!I105)</f>
        <v>1</v>
      </c>
      <c r="J105" s="14" t="str">
        <f>IF(ISBLANK(Costs!J105), "", Costs!J105)</f>
        <v/>
      </c>
      <c r="L105" s="44">
        <f>IF(ISBLANK(Costs!L105), 0, Costs!L105)</f>
        <v>21843.486720000001</v>
      </c>
      <c r="N105" s="5"/>
      <c r="O105" s="54">
        <f>IF($C105="",0,IF($I105,INDEX(Assumptions!E$34:E$43,MATCH($C105,CriticalApp_Migration,0))*INDEX(Assumptions!$E$15:$G$22,MATCH($C105,Assumptions!$B$15:$B$22,0),MATCH($A$3,Options,0)),INDEX(Assumptions!E$51:E$53,MATCH($A$3,Assumptions!$B$51:$B$53,0))))</f>
        <v>0</v>
      </c>
      <c r="P105" s="54">
        <f>IF($C105="",0,IF($I105,INDEX(Assumptions!F$34:F$43,MATCH($C105,CriticalApp_Migration,0))*INDEX(Assumptions!$E$15:$G$22,MATCH($C105,Assumptions!$B$15:$B$22,0),MATCH($A$3,Options,0)),INDEX(Assumptions!F$51:F$53,MATCH($A$3,Assumptions!$B$51:$B$53,0))))</f>
        <v>0</v>
      </c>
      <c r="Q105" s="54">
        <f>IF($C105="",0,IF($I105,INDEX(Assumptions!G$34:G$43,MATCH($C105,CriticalApp_Migration,0))*INDEX(Assumptions!$E$15:$G$22,MATCH($C105,Assumptions!$B$15:$B$22,0),MATCH($A$3,Options,0)),INDEX(Assumptions!G$51:G$53,MATCH($A$3,Assumptions!$B$51:$B$53,0))))</f>
        <v>0</v>
      </c>
      <c r="R105" s="54">
        <f>IF($C105="",0,IF($I105,INDEX(Assumptions!H$34:H$43,MATCH($C105,CriticalApp_Migration,0))*INDEX(Assumptions!$E$15:$G$22,MATCH($C105,Assumptions!$B$15:$B$22,0),MATCH($A$3,Options,0)),INDEX(Assumptions!H$51:H$53,MATCH($A$3,Assumptions!$B$51:$B$53,0))))</f>
        <v>0</v>
      </c>
      <c r="S105" s="54">
        <f>IF($C105="",0,IF($I105,INDEX(Assumptions!I$34:I$43,MATCH($C105,CriticalApp_Migration,0))*INDEX(Assumptions!$E$15:$G$22,MATCH($C105,Assumptions!$B$15:$B$22,0),MATCH($A$3,Options,0)),INDEX(Assumptions!I$51:I$53,MATCH($A$3,Assumptions!$B$51:$B$53,0))))</f>
        <v>0</v>
      </c>
      <c r="T105" s="5"/>
      <c r="U105" s="9">
        <f t="shared" si="18"/>
        <v>0</v>
      </c>
      <c r="V105" s="9">
        <f t="shared" si="19"/>
        <v>0</v>
      </c>
      <c r="W105" s="9">
        <f t="shared" si="20"/>
        <v>0</v>
      </c>
      <c r="X105" s="9">
        <f t="shared" si="21"/>
        <v>0</v>
      </c>
      <c r="Y105" s="9">
        <f t="shared" si="22"/>
        <v>0</v>
      </c>
      <c r="Z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</row>
    <row r="106" spans="1:44" ht="12.75" customHeight="1" x14ac:dyDescent="0.25">
      <c r="A106"/>
      <c r="B106" s="46" t="str">
        <f>IF(ISBLANK(Costs!B106), "", Costs!B106)</f>
        <v>Cloud</v>
      </c>
      <c r="C106" s="46" t="str">
        <f>IF(ISBLANK(Costs!C106), "", Costs!C106)</f>
        <v>Itron IEE</v>
      </c>
      <c r="D106" s="46" t="str">
        <f>IF(ISBLANK(Costs!D106), "", Costs!D106)</f>
        <v>Server</v>
      </c>
      <c r="E106" s="46" t="str">
        <f>IF(ISBLANK(Costs!E106), "", Costs!E106)</f>
        <v>Dev</v>
      </c>
      <c r="F106" s="46" t="str">
        <f>IF(ISBLANK(Costs!F106), "", Costs!F106)</f>
        <v>Contracts</v>
      </c>
      <c r="G106" s="46" t="str">
        <f>IF(ISBLANK(Costs!G106), "", Costs!G106)</f>
        <v/>
      </c>
      <c r="H106" s="46" t="str">
        <f>IF(ISBLANK(Costs!H106), "", Costs!H106)</f>
        <v>Opex</v>
      </c>
      <c r="I106" s="46" t="b">
        <f>IF(ISBLANK(Costs!I106), "", Costs!I106)</f>
        <v>1</v>
      </c>
      <c r="J106" s="14" t="str">
        <f>IF(ISBLANK(Costs!J106), "", Costs!J106)</f>
        <v/>
      </c>
      <c r="L106" s="44">
        <f>IF(ISBLANK(Costs!L106), 0, Costs!L106)</f>
        <v>19046.596800000003</v>
      </c>
      <c r="N106" s="5"/>
      <c r="O106" s="54">
        <f>IF($C106="",0,IF($I106,INDEX(Assumptions!E$34:E$43,MATCH($C106,CriticalApp_Migration,0))*INDEX(Assumptions!$E$15:$G$22,MATCH($C106,Assumptions!$B$15:$B$22,0),MATCH($A$3,Options,0)),INDEX(Assumptions!E$51:E$53,MATCH($A$3,Assumptions!$B$51:$B$53,0))))</f>
        <v>0</v>
      </c>
      <c r="P106" s="54">
        <f>IF($C106="",0,IF($I106,INDEX(Assumptions!F$34:F$43,MATCH($C106,CriticalApp_Migration,0))*INDEX(Assumptions!$E$15:$G$22,MATCH($C106,Assumptions!$B$15:$B$22,0),MATCH($A$3,Options,0)),INDEX(Assumptions!F$51:F$53,MATCH($A$3,Assumptions!$B$51:$B$53,0))))</f>
        <v>0</v>
      </c>
      <c r="Q106" s="54">
        <f>IF($C106="",0,IF($I106,INDEX(Assumptions!G$34:G$43,MATCH($C106,CriticalApp_Migration,0))*INDEX(Assumptions!$E$15:$G$22,MATCH($C106,Assumptions!$B$15:$B$22,0),MATCH($A$3,Options,0)),INDEX(Assumptions!G$51:G$53,MATCH($A$3,Assumptions!$B$51:$B$53,0))))</f>
        <v>0</v>
      </c>
      <c r="R106" s="54">
        <f>IF($C106="",0,IF($I106,INDEX(Assumptions!H$34:H$43,MATCH($C106,CriticalApp_Migration,0))*INDEX(Assumptions!$E$15:$G$22,MATCH($C106,Assumptions!$B$15:$B$22,0),MATCH($A$3,Options,0)),INDEX(Assumptions!H$51:H$53,MATCH($A$3,Assumptions!$B$51:$B$53,0))))</f>
        <v>0</v>
      </c>
      <c r="S106" s="54">
        <f>IF($C106="",0,IF($I106,INDEX(Assumptions!I$34:I$43,MATCH($C106,CriticalApp_Migration,0))*INDEX(Assumptions!$E$15:$G$22,MATCH($C106,Assumptions!$B$15:$B$22,0),MATCH($A$3,Options,0)),INDEX(Assumptions!I$51:I$53,MATCH($A$3,Assumptions!$B$51:$B$53,0))))</f>
        <v>0</v>
      </c>
      <c r="T106" s="5"/>
      <c r="U106" s="9">
        <f t="shared" si="18"/>
        <v>0</v>
      </c>
      <c r="V106" s="9">
        <f t="shared" si="19"/>
        <v>0</v>
      </c>
      <c r="W106" s="9">
        <f t="shared" si="20"/>
        <v>0</v>
      </c>
      <c r="X106" s="9">
        <f t="shared" si="21"/>
        <v>0</v>
      </c>
      <c r="Y106" s="9">
        <f t="shared" si="22"/>
        <v>0</v>
      </c>
      <c r="Z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</row>
    <row r="107" spans="1:44" ht="12.75" customHeight="1" x14ac:dyDescent="0.25">
      <c r="A107"/>
      <c r="B107" s="46" t="str">
        <f>IF(ISBLANK(Costs!B107), "", Costs!B107)</f>
        <v>Cloud</v>
      </c>
      <c r="C107" s="46" t="str">
        <f>IF(ISBLANK(Costs!C107), "", Costs!C107)</f>
        <v>Itron MTS</v>
      </c>
      <c r="D107" s="46" t="str">
        <f>IF(ISBLANK(Costs!D107), "", Costs!D107)</f>
        <v>Server</v>
      </c>
      <c r="E107" s="46" t="str">
        <f>IF(ISBLANK(Costs!E107), "", Costs!E107)</f>
        <v>Production</v>
      </c>
      <c r="F107" s="46" t="str">
        <f>IF(ISBLANK(Costs!F107), "", Costs!F107)</f>
        <v>Contracts</v>
      </c>
      <c r="G107" s="46" t="str">
        <f>IF(ISBLANK(Costs!G107), "", Costs!G107)</f>
        <v/>
      </c>
      <c r="H107" s="46" t="str">
        <f>IF(ISBLANK(Costs!H107), "", Costs!H107)</f>
        <v>Opex</v>
      </c>
      <c r="I107" s="46" t="b">
        <f>IF(ISBLANK(Costs!I107), "", Costs!I107)</f>
        <v>1</v>
      </c>
      <c r="J107" s="14" t="str">
        <f>IF(ISBLANK(Costs!J107), "", Costs!J107)</f>
        <v/>
      </c>
      <c r="L107" s="44">
        <f>IF(ISBLANK(Costs!L107), 0, Costs!L107)</f>
        <v>26464.564799999996</v>
      </c>
      <c r="N107" s="5"/>
      <c r="O107" s="54">
        <f>IF($C107="",0,IF($I107,INDEX(Assumptions!E$34:E$43,MATCH($C107,CriticalApp_Migration,0))*INDEX(Assumptions!$E$15:$G$22,MATCH($C107,Assumptions!$B$15:$B$22,0),MATCH($A$3,Options,0)),INDEX(Assumptions!E$51:E$53,MATCH($A$3,Assumptions!$B$51:$B$53,0))))</f>
        <v>0</v>
      </c>
      <c r="P107" s="54">
        <f>IF($C107="",0,IF($I107,INDEX(Assumptions!F$34:F$43,MATCH($C107,CriticalApp_Migration,0))*INDEX(Assumptions!$E$15:$G$22,MATCH($C107,Assumptions!$B$15:$B$22,0),MATCH($A$3,Options,0)),INDEX(Assumptions!F$51:F$53,MATCH($A$3,Assumptions!$B$51:$B$53,0))))</f>
        <v>0</v>
      </c>
      <c r="Q107" s="54">
        <f>IF($C107="",0,IF($I107,INDEX(Assumptions!G$34:G$43,MATCH($C107,CriticalApp_Migration,0))*INDEX(Assumptions!$E$15:$G$22,MATCH($C107,Assumptions!$B$15:$B$22,0),MATCH($A$3,Options,0)),INDEX(Assumptions!G$51:G$53,MATCH($A$3,Assumptions!$B$51:$B$53,0))))</f>
        <v>0</v>
      </c>
      <c r="R107" s="54">
        <f>IF($C107="",0,IF($I107,INDEX(Assumptions!H$34:H$43,MATCH($C107,CriticalApp_Migration,0))*INDEX(Assumptions!$E$15:$G$22,MATCH($C107,Assumptions!$B$15:$B$22,0),MATCH($A$3,Options,0)),INDEX(Assumptions!H$51:H$53,MATCH($A$3,Assumptions!$B$51:$B$53,0))))</f>
        <v>0</v>
      </c>
      <c r="S107" s="54">
        <f>IF($C107="",0,IF($I107,INDEX(Assumptions!I$34:I$43,MATCH($C107,CriticalApp_Migration,0))*INDEX(Assumptions!$E$15:$G$22,MATCH($C107,Assumptions!$B$15:$B$22,0),MATCH($A$3,Options,0)),INDEX(Assumptions!I$51:I$53,MATCH($A$3,Assumptions!$B$51:$B$53,0))))</f>
        <v>0</v>
      </c>
      <c r="T107" s="5"/>
      <c r="U107" s="9">
        <f t="shared" si="18"/>
        <v>0</v>
      </c>
      <c r="V107" s="9">
        <f t="shared" si="19"/>
        <v>0</v>
      </c>
      <c r="W107" s="9">
        <f t="shared" si="20"/>
        <v>0</v>
      </c>
      <c r="X107" s="9">
        <f t="shared" si="21"/>
        <v>0</v>
      </c>
      <c r="Y107" s="9">
        <f t="shared" si="22"/>
        <v>0</v>
      </c>
      <c r="Z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</row>
    <row r="108" spans="1:44" ht="12.75" customHeight="1" x14ac:dyDescent="0.25">
      <c r="A108"/>
      <c r="B108" s="46" t="str">
        <f>IF(ISBLANK(Costs!B108), "", Costs!B108)</f>
        <v>Cloud</v>
      </c>
      <c r="C108" s="46" t="str">
        <f>IF(ISBLANK(Costs!C108), "", Costs!C108)</f>
        <v>Itron MTS</v>
      </c>
      <c r="D108" s="46" t="str">
        <f>IF(ISBLANK(Costs!D108), "", Costs!D108)</f>
        <v>Server</v>
      </c>
      <c r="E108" s="46" t="str">
        <f>IF(ISBLANK(Costs!E108), "", Costs!E108)</f>
        <v>Production</v>
      </c>
      <c r="F108" s="46" t="str">
        <f>IF(ISBLANK(Costs!F108), "", Costs!F108)</f>
        <v>Contracts</v>
      </c>
      <c r="G108" s="46" t="str">
        <f>IF(ISBLANK(Costs!G108), "", Costs!G108)</f>
        <v/>
      </c>
      <c r="H108" s="46" t="str">
        <f>IF(ISBLANK(Costs!H108), "", Costs!H108)</f>
        <v>Opex</v>
      </c>
      <c r="I108" s="46" t="b">
        <f>IF(ISBLANK(Costs!I108), "", Costs!I108)</f>
        <v>1</v>
      </c>
      <c r="J108" s="14" t="str">
        <f>IF(ISBLANK(Costs!J108), "", Costs!J108)</f>
        <v/>
      </c>
      <c r="L108" s="44">
        <f>IF(ISBLANK(Costs!L108), 0, Costs!L108)</f>
        <v>8821.5216</v>
      </c>
      <c r="N108" s="5"/>
      <c r="O108" s="54">
        <f>IF($C108="",0,IF($I108,INDEX(Assumptions!E$34:E$43,MATCH($C108,CriticalApp_Migration,0))*INDEX(Assumptions!$E$15:$G$22,MATCH($C108,Assumptions!$B$15:$B$22,0),MATCH($A$3,Options,0)),INDEX(Assumptions!E$51:E$53,MATCH($A$3,Assumptions!$B$51:$B$53,0))))</f>
        <v>0</v>
      </c>
      <c r="P108" s="54">
        <f>IF($C108="",0,IF($I108,INDEX(Assumptions!F$34:F$43,MATCH($C108,CriticalApp_Migration,0))*INDEX(Assumptions!$E$15:$G$22,MATCH($C108,Assumptions!$B$15:$B$22,0),MATCH($A$3,Options,0)),INDEX(Assumptions!F$51:F$53,MATCH($A$3,Assumptions!$B$51:$B$53,0))))</f>
        <v>0</v>
      </c>
      <c r="Q108" s="54">
        <f>IF($C108="",0,IF($I108,INDEX(Assumptions!G$34:G$43,MATCH($C108,CriticalApp_Migration,0))*INDEX(Assumptions!$E$15:$G$22,MATCH($C108,Assumptions!$B$15:$B$22,0),MATCH($A$3,Options,0)),INDEX(Assumptions!G$51:G$53,MATCH($A$3,Assumptions!$B$51:$B$53,0))))</f>
        <v>0</v>
      </c>
      <c r="R108" s="54">
        <f>IF($C108="",0,IF($I108,INDEX(Assumptions!H$34:H$43,MATCH($C108,CriticalApp_Migration,0))*INDEX(Assumptions!$E$15:$G$22,MATCH($C108,Assumptions!$B$15:$B$22,0),MATCH($A$3,Options,0)),INDEX(Assumptions!H$51:H$53,MATCH($A$3,Assumptions!$B$51:$B$53,0))))</f>
        <v>0</v>
      </c>
      <c r="S108" s="54">
        <f>IF($C108="",0,IF($I108,INDEX(Assumptions!I$34:I$43,MATCH($C108,CriticalApp_Migration,0))*INDEX(Assumptions!$E$15:$G$22,MATCH($C108,Assumptions!$B$15:$B$22,0),MATCH($A$3,Options,0)),INDEX(Assumptions!I$51:I$53,MATCH($A$3,Assumptions!$B$51:$B$53,0))))</f>
        <v>0</v>
      </c>
      <c r="T108" s="5"/>
      <c r="U108" s="9">
        <f t="shared" si="18"/>
        <v>0</v>
      </c>
      <c r="V108" s="9">
        <f t="shared" si="19"/>
        <v>0</v>
      </c>
      <c r="W108" s="9">
        <f t="shared" si="20"/>
        <v>0</v>
      </c>
      <c r="X108" s="9">
        <f t="shared" si="21"/>
        <v>0</v>
      </c>
      <c r="Y108" s="9">
        <f t="shared" si="22"/>
        <v>0</v>
      </c>
      <c r="Z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</row>
    <row r="109" spans="1:44" ht="12.75" customHeight="1" x14ac:dyDescent="0.25">
      <c r="A109"/>
      <c r="B109" s="46" t="str">
        <f>IF(ISBLANK(Costs!B109), "", Costs!B109)</f>
        <v>Cloud</v>
      </c>
      <c r="C109" s="46" t="str">
        <f>IF(ISBLANK(Costs!C109), "", Costs!C109)</f>
        <v>Itron MTS</v>
      </c>
      <c r="D109" s="46" t="str">
        <f>IF(ISBLANK(Costs!D109), "", Costs!D109)</f>
        <v>Server</v>
      </c>
      <c r="E109" s="46" t="str">
        <f>IF(ISBLANK(Costs!E109), "", Costs!E109)</f>
        <v>Dev</v>
      </c>
      <c r="F109" s="46" t="str">
        <f>IF(ISBLANK(Costs!F109), "", Costs!F109)</f>
        <v>Contracts</v>
      </c>
      <c r="G109" s="46" t="str">
        <f>IF(ISBLANK(Costs!G109), "", Costs!G109)</f>
        <v/>
      </c>
      <c r="H109" s="46" t="str">
        <f>IF(ISBLANK(Costs!H109), "", Costs!H109)</f>
        <v>Opex</v>
      </c>
      <c r="I109" s="46" t="b">
        <f>IF(ISBLANK(Costs!I109), "", Costs!I109)</f>
        <v>1</v>
      </c>
      <c r="J109" s="14" t="str">
        <f>IF(ISBLANK(Costs!J109), "", Costs!J109)</f>
        <v/>
      </c>
      <c r="L109" s="44">
        <f>IF(ISBLANK(Costs!L109), 0, Costs!L109)</f>
        <v>11438.217119999998</v>
      </c>
      <c r="N109" s="5"/>
      <c r="O109" s="54">
        <f>IF($C109="",0,IF($I109,INDEX(Assumptions!E$34:E$43,MATCH($C109,CriticalApp_Migration,0))*INDEX(Assumptions!$E$15:$G$22,MATCH($C109,Assumptions!$B$15:$B$22,0),MATCH($A$3,Options,0)),INDEX(Assumptions!E$51:E$53,MATCH($A$3,Assumptions!$B$51:$B$53,0))))</f>
        <v>0</v>
      </c>
      <c r="P109" s="54">
        <f>IF($C109="",0,IF($I109,INDEX(Assumptions!F$34:F$43,MATCH($C109,CriticalApp_Migration,0))*INDEX(Assumptions!$E$15:$G$22,MATCH($C109,Assumptions!$B$15:$B$22,0),MATCH($A$3,Options,0)),INDEX(Assumptions!F$51:F$53,MATCH($A$3,Assumptions!$B$51:$B$53,0))))</f>
        <v>0</v>
      </c>
      <c r="Q109" s="54">
        <f>IF($C109="",0,IF($I109,INDEX(Assumptions!G$34:G$43,MATCH($C109,CriticalApp_Migration,0))*INDEX(Assumptions!$E$15:$G$22,MATCH($C109,Assumptions!$B$15:$B$22,0),MATCH($A$3,Options,0)),INDEX(Assumptions!G$51:G$53,MATCH($A$3,Assumptions!$B$51:$B$53,0))))</f>
        <v>0</v>
      </c>
      <c r="R109" s="54">
        <f>IF($C109="",0,IF($I109,INDEX(Assumptions!H$34:H$43,MATCH($C109,CriticalApp_Migration,0))*INDEX(Assumptions!$E$15:$G$22,MATCH($C109,Assumptions!$B$15:$B$22,0),MATCH($A$3,Options,0)),INDEX(Assumptions!H$51:H$53,MATCH($A$3,Assumptions!$B$51:$B$53,0))))</f>
        <v>0</v>
      </c>
      <c r="S109" s="54">
        <f>IF($C109="",0,IF($I109,INDEX(Assumptions!I$34:I$43,MATCH($C109,CriticalApp_Migration,0))*INDEX(Assumptions!$E$15:$G$22,MATCH($C109,Assumptions!$B$15:$B$22,0),MATCH($A$3,Options,0)),INDEX(Assumptions!I$51:I$53,MATCH($A$3,Assumptions!$B$51:$B$53,0))))</f>
        <v>0</v>
      </c>
      <c r="T109" s="5"/>
      <c r="U109" s="9">
        <f t="shared" si="18"/>
        <v>0</v>
      </c>
      <c r="V109" s="9">
        <f t="shared" si="19"/>
        <v>0</v>
      </c>
      <c r="W109" s="9">
        <f t="shared" si="20"/>
        <v>0</v>
      </c>
      <c r="X109" s="9">
        <f t="shared" si="21"/>
        <v>0</v>
      </c>
      <c r="Y109" s="9">
        <f t="shared" si="22"/>
        <v>0</v>
      </c>
      <c r="Z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</row>
    <row r="110" spans="1:44" ht="12.75" customHeight="1" x14ac:dyDescent="0.25">
      <c r="A110"/>
      <c r="B110" s="46" t="str">
        <f>IF(ISBLANK(Costs!B110), "", Costs!B110)</f>
        <v>Cloud</v>
      </c>
      <c r="C110" s="46" t="str">
        <f>IF(ISBLANK(Costs!C110), "", Costs!C110)</f>
        <v>Itron MTS</v>
      </c>
      <c r="D110" s="46" t="str">
        <f>IF(ISBLANK(Costs!D110), "", Costs!D110)</f>
        <v>Server</v>
      </c>
      <c r="E110" s="46" t="str">
        <f>IF(ISBLANK(Costs!E110), "", Costs!E110)</f>
        <v>UAT</v>
      </c>
      <c r="F110" s="46" t="str">
        <f>IF(ISBLANK(Costs!F110), "", Costs!F110)</f>
        <v>Contracts</v>
      </c>
      <c r="G110" s="46" t="str">
        <f>IF(ISBLANK(Costs!G110), "", Costs!G110)</f>
        <v/>
      </c>
      <c r="H110" s="46" t="str">
        <f>IF(ISBLANK(Costs!H110), "", Costs!H110)</f>
        <v>Opex</v>
      </c>
      <c r="I110" s="46" t="b">
        <f>IF(ISBLANK(Costs!I110), "", Costs!I110)</f>
        <v>1</v>
      </c>
      <c r="J110" s="14" t="str">
        <f>IF(ISBLANK(Costs!J110), "", Costs!J110)</f>
        <v/>
      </c>
      <c r="L110" s="44">
        <f>IF(ISBLANK(Costs!L110), 0, Costs!L110)</f>
        <v>11571.12528</v>
      </c>
      <c r="N110" s="5"/>
      <c r="O110" s="54">
        <f>IF($C110="",0,IF($I110,INDEX(Assumptions!E$34:E$43,MATCH($C110,CriticalApp_Migration,0))*INDEX(Assumptions!$E$15:$G$22,MATCH($C110,Assumptions!$B$15:$B$22,0),MATCH($A$3,Options,0)),INDEX(Assumptions!E$51:E$53,MATCH($A$3,Assumptions!$B$51:$B$53,0))))</f>
        <v>0</v>
      </c>
      <c r="P110" s="54">
        <f>IF($C110="",0,IF($I110,INDEX(Assumptions!F$34:F$43,MATCH($C110,CriticalApp_Migration,0))*INDEX(Assumptions!$E$15:$G$22,MATCH($C110,Assumptions!$B$15:$B$22,0),MATCH($A$3,Options,0)),INDEX(Assumptions!F$51:F$53,MATCH($A$3,Assumptions!$B$51:$B$53,0))))</f>
        <v>0</v>
      </c>
      <c r="Q110" s="54">
        <f>IF($C110="",0,IF($I110,INDEX(Assumptions!G$34:G$43,MATCH($C110,CriticalApp_Migration,0))*INDEX(Assumptions!$E$15:$G$22,MATCH($C110,Assumptions!$B$15:$B$22,0),MATCH($A$3,Options,0)),INDEX(Assumptions!G$51:G$53,MATCH($A$3,Assumptions!$B$51:$B$53,0))))</f>
        <v>0</v>
      </c>
      <c r="R110" s="54">
        <f>IF($C110="",0,IF($I110,INDEX(Assumptions!H$34:H$43,MATCH($C110,CriticalApp_Migration,0))*INDEX(Assumptions!$E$15:$G$22,MATCH($C110,Assumptions!$B$15:$B$22,0),MATCH($A$3,Options,0)),INDEX(Assumptions!H$51:H$53,MATCH($A$3,Assumptions!$B$51:$B$53,0))))</f>
        <v>0</v>
      </c>
      <c r="S110" s="54">
        <f>IF($C110="",0,IF($I110,INDEX(Assumptions!I$34:I$43,MATCH($C110,CriticalApp_Migration,0))*INDEX(Assumptions!$E$15:$G$22,MATCH($C110,Assumptions!$B$15:$B$22,0),MATCH($A$3,Options,0)),INDEX(Assumptions!I$51:I$53,MATCH($A$3,Assumptions!$B$51:$B$53,0))))</f>
        <v>0</v>
      </c>
      <c r="T110" s="5"/>
      <c r="U110" s="9">
        <f t="shared" si="18"/>
        <v>0</v>
      </c>
      <c r="V110" s="9">
        <f t="shared" si="19"/>
        <v>0</v>
      </c>
      <c r="W110" s="9">
        <f t="shared" si="20"/>
        <v>0</v>
      </c>
      <c r="X110" s="9">
        <f t="shared" si="21"/>
        <v>0</v>
      </c>
      <c r="Y110" s="9">
        <f t="shared" si="22"/>
        <v>0</v>
      </c>
      <c r="Z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</row>
    <row r="111" spans="1:44" ht="12.75" customHeight="1" x14ac:dyDescent="0.25">
      <c r="A111"/>
      <c r="B111" s="46" t="str">
        <f>IF(ISBLANK(Costs!B111), "", Costs!B111)</f>
        <v>Cloud</v>
      </c>
      <c r="C111" s="46" t="str">
        <f>IF(ISBLANK(Costs!C111), "", Costs!C111)</f>
        <v>SAP ERP</v>
      </c>
      <c r="D111" s="46" t="str">
        <f>IF(ISBLANK(Costs!D111), "", Costs!D111)</f>
        <v>Server</v>
      </c>
      <c r="E111" s="46" t="str">
        <f>IF(ISBLANK(Costs!E111), "", Costs!E111)</f>
        <v>Dev</v>
      </c>
      <c r="F111" s="46" t="str">
        <f>IF(ISBLANK(Costs!F111), "", Costs!F111)</f>
        <v>Contracts</v>
      </c>
      <c r="G111" s="46" t="str">
        <f>IF(ISBLANK(Costs!G111), "", Costs!G111)</f>
        <v/>
      </c>
      <c r="H111" s="46" t="str">
        <f>IF(ISBLANK(Costs!H111), "", Costs!H111)</f>
        <v>Opex</v>
      </c>
      <c r="I111" s="46" t="b">
        <f>IF(ISBLANK(Costs!I111), "", Costs!I111)</f>
        <v>1</v>
      </c>
      <c r="J111" s="14" t="str">
        <f>IF(ISBLANK(Costs!J111), "", Costs!J111)</f>
        <v/>
      </c>
      <c r="L111" s="44">
        <f>IF(ISBLANK(Costs!L111), 0, Costs!L111)</f>
        <v>5323.5230399999991</v>
      </c>
      <c r="N111" s="5"/>
      <c r="O111" s="54">
        <f>IF($C111="",0,IF($I111,INDEX(Assumptions!E$34:E$43,MATCH($C111,CriticalApp_Migration,0))*INDEX(Assumptions!$E$15:$G$22,MATCH($C111,Assumptions!$B$15:$B$22,0),MATCH($A$3,Options,0)),INDEX(Assumptions!E$51:E$53,MATCH($A$3,Assumptions!$B$51:$B$53,0))))</f>
        <v>0</v>
      </c>
      <c r="P111" s="54">
        <f>IF($C111="",0,IF($I111,INDEX(Assumptions!F$34:F$43,MATCH($C111,CriticalApp_Migration,0))*INDEX(Assumptions!$E$15:$G$22,MATCH($C111,Assumptions!$B$15:$B$22,0),MATCH($A$3,Options,0)),INDEX(Assumptions!F$51:F$53,MATCH($A$3,Assumptions!$B$51:$B$53,0))))</f>
        <v>0</v>
      </c>
      <c r="Q111" s="54">
        <f>IF($C111="",0,IF($I111,INDEX(Assumptions!G$34:G$43,MATCH($C111,CriticalApp_Migration,0))*INDEX(Assumptions!$E$15:$G$22,MATCH($C111,Assumptions!$B$15:$B$22,0),MATCH($A$3,Options,0)),INDEX(Assumptions!G$51:G$53,MATCH($A$3,Assumptions!$B$51:$B$53,0))))</f>
        <v>0</v>
      </c>
      <c r="R111" s="54">
        <f>IF($C111="",0,IF($I111,INDEX(Assumptions!H$34:H$43,MATCH($C111,CriticalApp_Migration,0))*INDEX(Assumptions!$E$15:$G$22,MATCH($C111,Assumptions!$B$15:$B$22,0),MATCH($A$3,Options,0)),INDEX(Assumptions!H$51:H$53,MATCH($A$3,Assumptions!$B$51:$B$53,0))))</f>
        <v>0</v>
      </c>
      <c r="S111" s="54">
        <f>IF($C111="",0,IF($I111,INDEX(Assumptions!I$34:I$43,MATCH($C111,CriticalApp_Migration,0))*INDEX(Assumptions!$E$15:$G$22,MATCH($C111,Assumptions!$B$15:$B$22,0),MATCH($A$3,Options,0)),INDEX(Assumptions!I$51:I$53,MATCH($A$3,Assumptions!$B$51:$B$53,0))))</f>
        <v>0</v>
      </c>
      <c r="T111" s="5"/>
      <c r="U111" s="9">
        <f t="shared" si="18"/>
        <v>0</v>
      </c>
      <c r="V111" s="9">
        <f t="shared" si="19"/>
        <v>0</v>
      </c>
      <c r="W111" s="9">
        <f t="shared" si="20"/>
        <v>0</v>
      </c>
      <c r="X111" s="9">
        <f t="shared" si="21"/>
        <v>0</v>
      </c>
      <c r="Y111" s="9">
        <f t="shared" si="22"/>
        <v>0</v>
      </c>
      <c r="Z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</row>
    <row r="112" spans="1:44" ht="12.75" customHeight="1" x14ac:dyDescent="0.25">
      <c r="A112"/>
      <c r="B112" s="46" t="str">
        <f>IF(ISBLANK(Costs!B112), "", Costs!B112)</f>
        <v>Cloud</v>
      </c>
      <c r="C112" s="46" t="str">
        <f>IF(ISBLANK(Costs!C112), "", Costs!C112)</f>
        <v>SAP ERP</v>
      </c>
      <c r="D112" s="46" t="str">
        <f>IF(ISBLANK(Costs!D112), "", Costs!D112)</f>
        <v>Server</v>
      </c>
      <c r="E112" s="46" t="str">
        <f>IF(ISBLANK(Costs!E112), "", Costs!E112)</f>
        <v>Production</v>
      </c>
      <c r="F112" s="46" t="str">
        <f>IF(ISBLANK(Costs!F112), "", Costs!F112)</f>
        <v>Contracts</v>
      </c>
      <c r="G112" s="46" t="str">
        <f>IF(ISBLANK(Costs!G112), "", Costs!G112)</f>
        <v/>
      </c>
      <c r="H112" s="46" t="str">
        <f>IF(ISBLANK(Costs!H112), "", Costs!H112)</f>
        <v>Opex</v>
      </c>
      <c r="I112" s="46" t="b">
        <f>IF(ISBLANK(Costs!I112), "", Costs!I112)</f>
        <v>1</v>
      </c>
      <c r="J112" s="14" t="str">
        <f>IF(ISBLANK(Costs!J112), "", Costs!J112)</f>
        <v/>
      </c>
      <c r="L112" s="44">
        <f>IF(ISBLANK(Costs!L112), 0, Costs!L112)</f>
        <v>22194.048000000003</v>
      </c>
      <c r="N112" s="5"/>
      <c r="O112" s="54">
        <f>IF($C112="",0,IF($I112,INDEX(Assumptions!E$34:E$43,MATCH($C112,CriticalApp_Migration,0))*INDEX(Assumptions!$E$15:$G$22,MATCH($C112,Assumptions!$B$15:$B$22,0),MATCH($A$3,Options,0)),INDEX(Assumptions!E$51:E$53,MATCH($A$3,Assumptions!$B$51:$B$53,0))))</f>
        <v>0</v>
      </c>
      <c r="P112" s="54">
        <f>IF($C112="",0,IF($I112,INDEX(Assumptions!F$34:F$43,MATCH($C112,CriticalApp_Migration,0))*INDEX(Assumptions!$E$15:$G$22,MATCH($C112,Assumptions!$B$15:$B$22,0),MATCH($A$3,Options,0)),INDEX(Assumptions!F$51:F$53,MATCH($A$3,Assumptions!$B$51:$B$53,0))))</f>
        <v>0</v>
      </c>
      <c r="Q112" s="54">
        <f>IF($C112="",0,IF($I112,INDEX(Assumptions!G$34:G$43,MATCH($C112,CriticalApp_Migration,0))*INDEX(Assumptions!$E$15:$G$22,MATCH($C112,Assumptions!$B$15:$B$22,0),MATCH($A$3,Options,0)),INDEX(Assumptions!G$51:G$53,MATCH($A$3,Assumptions!$B$51:$B$53,0))))</f>
        <v>0</v>
      </c>
      <c r="R112" s="54">
        <f>IF($C112="",0,IF($I112,INDEX(Assumptions!H$34:H$43,MATCH($C112,CriticalApp_Migration,0))*INDEX(Assumptions!$E$15:$G$22,MATCH($C112,Assumptions!$B$15:$B$22,0),MATCH($A$3,Options,0)),INDEX(Assumptions!H$51:H$53,MATCH($A$3,Assumptions!$B$51:$B$53,0))))</f>
        <v>0</v>
      </c>
      <c r="S112" s="54">
        <f>IF($C112="",0,IF($I112,INDEX(Assumptions!I$34:I$43,MATCH($C112,CriticalApp_Migration,0))*INDEX(Assumptions!$E$15:$G$22,MATCH($C112,Assumptions!$B$15:$B$22,0),MATCH($A$3,Options,0)),INDEX(Assumptions!I$51:I$53,MATCH($A$3,Assumptions!$B$51:$B$53,0))))</f>
        <v>0</v>
      </c>
      <c r="T112" s="5"/>
      <c r="U112" s="9">
        <f t="shared" si="18"/>
        <v>0</v>
      </c>
      <c r="V112" s="9">
        <f t="shared" si="19"/>
        <v>0</v>
      </c>
      <c r="W112" s="9">
        <f t="shared" si="20"/>
        <v>0</v>
      </c>
      <c r="X112" s="9">
        <f t="shared" si="21"/>
        <v>0</v>
      </c>
      <c r="Y112" s="9">
        <f t="shared" si="22"/>
        <v>0</v>
      </c>
      <c r="Z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</row>
    <row r="113" spans="1:44" ht="12.75" customHeight="1" x14ac:dyDescent="0.25">
      <c r="A113"/>
      <c r="B113" s="46" t="str">
        <f>IF(ISBLANK(Costs!B113), "", Costs!B113)</f>
        <v>Cloud</v>
      </c>
      <c r="C113" s="46" t="str">
        <f>IF(ISBLANK(Costs!C113), "", Costs!C113)</f>
        <v>SAP ERP</v>
      </c>
      <c r="D113" s="46" t="str">
        <f>IF(ISBLANK(Costs!D113), "", Costs!D113)</f>
        <v>Server</v>
      </c>
      <c r="E113" s="46" t="str">
        <f>IF(ISBLANK(Costs!E113), "", Costs!E113)</f>
        <v>UAT</v>
      </c>
      <c r="F113" s="46" t="str">
        <f>IF(ISBLANK(Costs!F113), "", Costs!F113)</f>
        <v>Contracts</v>
      </c>
      <c r="G113" s="46" t="str">
        <f>IF(ISBLANK(Costs!G113), "", Costs!G113)</f>
        <v/>
      </c>
      <c r="H113" s="46" t="str">
        <f>IF(ISBLANK(Costs!H113), "", Costs!H113)</f>
        <v>Opex</v>
      </c>
      <c r="I113" s="46" t="b">
        <f>IF(ISBLANK(Costs!I113), "", Costs!I113)</f>
        <v>1</v>
      </c>
      <c r="J113" s="14" t="str">
        <f>IF(ISBLANK(Costs!J113), "", Costs!J113)</f>
        <v/>
      </c>
      <c r="L113" s="44">
        <f>IF(ISBLANK(Costs!L113), 0, Costs!L113)</f>
        <v>846.44735999999989</v>
      </c>
      <c r="N113" s="5"/>
      <c r="O113" s="54">
        <f>IF($C113="",0,IF($I113,INDEX(Assumptions!E$34:E$43,MATCH($C113,CriticalApp_Migration,0))*INDEX(Assumptions!$E$15:$G$22,MATCH($C113,Assumptions!$B$15:$B$22,0),MATCH($A$3,Options,0)),INDEX(Assumptions!E$51:E$53,MATCH($A$3,Assumptions!$B$51:$B$53,0))))</f>
        <v>0</v>
      </c>
      <c r="P113" s="54">
        <f>IF($C113="",0,IF($I113,INDEX(Assumptions!F$34:F$43,MATCH($C113,CriticalApp_Migration,0))*INDEX(Assumptions!$E$15:$G$22,MATCH($C113,Assumptions!$B$15:$B$22,0),MATCH($A$3,Options,0)),INDEX(Assumptions!F$51:F$53,MATCH($A$3,Assumptions!$B$51:$B$53,0))))</f>
        <v>0</v>
      </c>
      <c r="Q113" s="54">
        <f>IF($C113="",0,IF($I113,INDEX(Assumptions!G$34:G$43,MATCH($C113,CriticalApp_Migration,0))*INDEX(Assumptions!$E$15:$G$22,MATCH($C113,Assumptions!$B$15:$B$22,0),MATCH($A$3,Options,0)),INDEX(Assumptions!G$51:G$53,MATCH($A$3,Assumptions!$B$51:$B$53,0))))</f>
        <v>0</v>
      </c>
      <c r="R113" s="54">
        <f>IF($C113="",0,IF($I113,INDEX(Assumptions!H$34:H$43,MATCH($C113,CriticalApp_Migration,0))*INDEX(Assumptions!$E$15:$G$22,MATCH($C113,Assumptions!$B$15:$B$22,0),MATCH($A$3,Options,0)),INDEX(Assumptions!H$51:H$53,MATCH($A$3,Assumptions!$B$51:$B$53,0))))</f>
        <v>0</v>
      </c>
      <c r="S113" s="54">
        <f>IF($C113="",0,IF($I113,INDEX(Assumptions!I$34:I$43,MATCH($C113,CriticalApp_Migration,0))*INDEX(Assumptions!$E$15:$G$22,MATCH($C113,Assumptions!$B$15:$B$22,0),MATCH($A$3,Options,0)),INDEX(Assumptions!I$51:I$53,MATCH($A$3,Assumptions!$B$51:$B$53,0))))</f>
        <v>0</v>
      </c>
      <c r="T113" s="5"/>
      <c r="U113" s="9">
        <f t="shared" si="18"/>
        <v>0</v>
      </c>
      <c r="V113" s="9">
        <f t="shared" si="19"/>
        <v>0</v>
      </c>
      <c r="W113" s="9">
        <f t="shared" si="20"/>
        <v>0</v>
      </c>
      <c r="X113" s="9">
        <f t="shared" si="21"/>
        <v>0</v>
      </c>
      <c r="Y113" s="9">
        <f t="shared" si="22"/>
        <v>0</v>
      </c>
      <c r="Z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</row>
    <row r="114" spans="1:44" ht="12.75" customHeight="1" x14ac:dyDescent="0.25">
      <c r="A114"/>
      <c r="B114" s="46" t="str">
        <f>IF(ISBLANK(Costs!B114), "", Costs!B114)</f>
        <v>Cloud</v>
      </c>
      <c r="C114" s="46" t="str">
        <f>IF(ISBLANK(Costs!C114), "", Costs!C114)</f>
        <v>Cognos BW</v>
      </c>
      <c r="D114" s="46" t="str">
        <f>IF(ISBLANK(Costs!D114), "", Costs!D114)</f>
        <v>Server</v>
      </c>
      <c r="E114" s="46" t="str">
        <f>IF(ISBLANK(Costs!E114), "", Costs!E114)</f>
        <v>Dev</v>
      </c>
      <c r="F114" s="46" t="str">
        <f>IF(ISBLANK(Costs!F114), "", Costs!F114)</f>
        <v>Contracts</v>
      </c>
      <c r="G114" s="46" t="str">
        <f>IF(ISBLANK(Costs!G114), "", Costs!G114)</f>
        <v/>
      </c>
      <c r="H114" s="46" t="str">
        <f>IF(ISBLANK(Costs!H114), "", Costs!H114)</f>
        <v>Opex</v>
      </c>
      <c r="I114" s="46" t="b">
        <f>IF(ISBLANK(Costs!I114), "", Costs!I114)</f>
        <v>1</v>
      </c>
      <c r="J114" s="14" t="str">
        <f>IF(ISBLANK(Costs!J114), "", Costs!J114)</f>
        <v/>
      </c>
      <c r="L114" s="44">
        <f>IF(ISBLANK(Costs!L114), 0, Costs!L114)</f>
        <v>19055.171519999996</v>
      </c>
      <c r="N114" s="5"/>
      <c r="O114" s="54">
        <f>IF($C114="",0,IF($I114,INDEX(Assumptions!E$34:E$43,MATCH($C114,CriticalApp_Migration,0))*INDEX(Assumptions!$E$15:$G$22,MATCH($C114,Assumptions!$B$15:$B$22,0),MATCH($A$3,Options,0)),INDEX(Assumptions!E$51:E$53,MATCH($A$3,Assumptions!$B$51:$B$53,0))))</f>
        <v>0</v>
      </c>
      <c r="P114" s="54">
        <f>IF($C114="",0,IF($I114,INDEX(Assumptions!F$34:F$43,MATCH($C114,CriticalApp_Migration,0))*INDEX(Assumptions!$E$15:$G$22,MATCH($C114,Assumptions!$B$15:$B$22,0),MATCH($A$3,Options,0)),INDEX(Assumptions!F$51:F$53,MATCH($A$3,Assumptions!$B$51:$B$53,0))))</f>
        <v>0</v>
      </c>
      <c r="Q114" s="54">
        <f>IF($C114="",0,IF($I114,INDEX(Assumptions!G$34:G$43,MATCH($C114,CriticalApp_Migration,0))*INDEX(Assumptions!$E$15:$G$22,MATCH($C114,Assumptions!$B$15:$B$22,0),MATCH($A$3,Options,0)),INDEX(Assumptions!G$51:G$53,MATCH($A$3,Assumptions!$B$51:$B$53,0))))</f>
        <v>0</v>
      </c>
      <c r="R114" s="54">
        <f>IF($C114="",0,IF($I114,INDEX(Assumptions!H$34:H$43,MATCH($C114,CriticalApp_Migration,0))*INDEX(Assumptions!$E$15:$G$22,MATCH($C114,Assumptions!$B$15:$B$22,0),MATCH($A$3,Options,0)),INDEX(Assumptions!H$51:H$53,MATCH($A$3,Assumptions!$B$51:$B$53,0))))</f>
        <v>0</v>
      </c>
      <c r="S114" s="54">
        <f>IF($C114="",0,IF($I114,INDEX(Assumptions!I$34:I$43,MATCH($C114,CriticalApp_Migration,0))*INDEX(Assumptions!$E$15:$G$22,MATCH($C114,Assumptions!$B$15:$B$22,0),MATCH($A$3,Options,0)),INDEX(Assumptions!I$51:I$53,MATCH($A$3,Assumptions!$B$51:$B$53,0))))</f>
        <v>0</v>
      </c>
      <c r="T114" s="5"/>
      <c r="U114" s="9">
        <f t="shared" si="18"/>
        <v>0</v>
      </c>
      <c r="V114" s="9">
        <f t="shared" si="19"/>
        <v>0</v>
      </c>
      <c r="W114" s="9">
        <f t="shared" si="20"/>
        <v>0</v>
      </c>
      <c r="X114" s="9">
        <f t="shared" si="21"/>
        <v>0</v>
      </c>
      <c r="Y114" s="9">
        <f t="shared" si="22"/>
        <v>0</v>
      </c>
      <c r="Z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</row>
    <row r="115" spans="1:44" ht="12.75" customHeight="1" x14ac:dyDescent="0.25">
      <c r="A115"/>
      <c r="B115" s="46" t="str">
        <f>IF(ISBLANK(Costs!B115), "", Costs!B115)</f>
        <v>Cloud</v>
      </c>
      <c r="C115" s="46" t="str">
        <f>IF(ISBLANK(Costs!C115), "", Costs!C115)</f>
        <v>Cognos BW</v>
      </c>
      <c r="D115" s="46" t="str">
        <f>IF(ISBLANK(Costs!D115), "", Costs!D115)</f>
        <v>Server</v>
      </c>
      <c r="E115" s="46" t="str">
        <f>IF(ISBLANK(Costs!E115), "", Costs!E115)</f>
        <v>Production</v>
      </c>
      <c r="F115" s="46" t="str">
        <f>IF(ISBLANK(Costs!F115), "", Costs!F115)</f>
        <v>Contracts</v>
      </c>
      <c r="G115" s="46" t="str">
        <f>IF(ISBLANK(Costs!G115), "", Costs!G115)</f>
        <v/>
      </c>
      <c r="H115" s="46" t="str">
        <f>IF(ISBLANK(Costs!H115), "", Costs!H115)</f>
        <v>Opex</v>
      </c>
      <c r="I115" s="46" t="b">
        <f>IF(ISBLANK(Costs!I115), "", Costs!I115)</f>
        <v>1</v>
      </c>
      <c r="J115" s="14" t="str">
        <f>IF(ISBLANK(Costs!J115), "", Costs!J115)</f>
        <v/>
      </c>
      <c r="L115" s="44">
        <f>IF(ISBLANK(Costs!L115), 0, Costs!L115)</f>
        <v>73046.661600000007</v>
      </c>
      <c r="N115" s="5"/>
      <c r="O115" s="54">
        <f>IF($C115="",0,IF($I115,INDEX(Assumptions!E$34:E$43,MATCH($C115,CriticalApp_Migration,0))*INDEX(Assumptions!$E$15:$G$22,MATCH($C115,Assumptions!$B$15:$B$22,0),MATCH($A$3,Options,0)),INDEX(Assumptions!E$51:E$53,MATCH($A$3,Assumptions!$B$51:$B$53,0))))</f>
        <v>0</v>
      </c>
      <c r="P115" s="54">
        <f>IF($C115="",0,IF($I115,INDEX(Assumptions!F$34:F$43,MATCH($C115,CriticalApp_Migration,0))*INDEX(Assumptions!$E$15:$G$22,MATCH($C115,Assumptions!$B$15:$B$22,0),MATCH($A$3,Options,0)),INDEX(Assumptions!F$51:F$53,MATCH($A$3,Assumptions!$B$51:$B$53,0))))</f>
        <v>0</v>
      </c>
      <c r="Q115" s="54">
        <f>IF($C115="",0,IF($I115,INDEX(Assumptions!G$34:G$43,MATCH($C115,CriticalApp_Migration,0))*INDEX(Assumptions!$E$15:$G$22,MATCH($C115,Assumptions!$B$15:$B$22,0),MATCH($A$3,Options,0)),INDEX(Assumptions!G$51:G$53,MATCH($A$3,Assumptions!$B$51:$B$53,0))))</f>
        <v>0</v>
      </c>
      <c r="R115" s="54">
        <f>IF($C115="",0,IF($I115,INDEX(Assumptions!H$34:H$43,MATCH($C115,CriticalApp_Migration,0))*INDEX(Assumptions!$E$15:$G$22,MATCH($C115,Assumptions!$B$15:$B$22,0),MATCH($A$3,Options,0)),INDEX(Assumptions!H$51:H$53,MATCH($A$3,Assumptions!$B$51:$B$53,0))))</f>
        <v>0</v>
      </c>
      <c r="S115" s="54">
        <f>IF($C115="",0,IF($I115,INDEX(Assumptions!I$34:I$43,MATCH($C115,CriticalApp_Migration,0))*INDEX(Assumptions!$E$15:$G$22,MATCH($C115,Assumptions!$B$15:$B$22,0),MATCH($A$3,Options,0)),INDEX(Assumptions!I$51:I$53,MATCH($A$3,Assumptions!$B$51:$B$53,0))))</f>
        <v>0</v>
      </c>
      <c r="T115" s="5"/>
      <c r="U115" s="9">
        <f t="shared" si="18"/>
        <v>0</v>
      </c>
      <c r="V115" s="9">
        <f t="shared" si="19"/>
        <v>0</v>
      </c>
      <c r="W115" s="9">
        <f t="shared" si="20"/>
        <v>0</v>
      </c>
      <c r="X115" s="9">
        <f t="shared" si="21"/>
        <v>0</v>
      </c>
      <c r="Y115" s="9">
        <f t="shared" si="22"/>
        <v>0</v>
      </c>
      <c r="Z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</row>
    <row r="116" spans="1:44" ht="12.75" customHeight="1" x14ac:dyDescent="0.25">
      <c r="A116"/>
      <c r="B116" s="46" t="str">
        <f>IF(ISBLANK(Costs!B116), "", Costs!B116)</f>
        <v>Cloud</v>
      </c>
      <c r="C116" s="46" t="str">
        <f>IF(ISBLANK(Costs!C116), "", Costs!C116)</f>
        <v>Sharepoint</v>
      </c>
      <c r="D116" s="46" t="str">
        <f>IF(ISBLANK(Costs!D116), "", Costs!D116)</f>
        <v>Server</v>
      </c>
      <c r="E116" s="46" t="str">
        <f>IF(ISBLANK(Costs!E116), "", Costs!E116)</f>
        <v>Dev</v>
      </c>
      <c r="F116" s="46" t="str">
        <f>IF(ISBLANK(Costs!F116), "", Costs!F116)</f>
        <v>Contracts</v>
      </c>
      <c r="G116" s="46" t="str">
        <f>IF(ISBLANK(Costs!G116), "", Costs!G116)</f>
        <v/>
      </c>
      <c r="H116" s="46" t="str">
        <f>IF(ISBLANK(Costs!H116), "", Costs!H116)</f>
        <v>Opex</v>
      </c>
      <c r="I116" s="46" t="b">
        <f>IF(ISBLANK(Costs!I116), "", Costs!I116)</f>
        <v>1</v>
      </c>
      <c r="J116" s="14" t="str">
        <f>IF(ISBLANK(Costs!J116), "", Costs!J116)</f>
        <v/>
      </c>
      <c r="L116" s="44">
        <f>IF(ISBLANK(Costs!L116), 0, Costs!L116)</f>
        <v>7196.7931199999994</v>
      </c>
      <c r="N116" s="5"/>
      <c r="O116" s="54">
        <f>IF($C116="",0,IF($I116,INDEX(Assumptions!E$34:E$43,MATCH($C116,CriticalApp_Migration,0))*INDEX(Assumptions!$E$15:$G$22,MATCH($C116,Assumptions!$B$15:$B$22,0),MATCH($A$3,Options,0)),INDEX(Assumptions!E$51:E$53,MATCH($A$3,Assumptions!$B$51:$B$53,0))))</f>
        <v>0</v>
      </c>
      <c r="P116" s="54">
        <f>IF($C116="",0,IF($I116,INDEX(Assumptions!F$34:F$43,MATCH($C116,CriticalApp_Migration,0))*INDEX(Assumptions!$E$15:$G$22,MATCH($C116,Assumptions!$B$15:$B$22,0),MATCH($A$3,Options,0)),INDEX(Assumptions!F$51:F$53,MATCH($A$3,Assumptions!$B$51:$B$53,0))))</f>
        <v>0</v>
      </c>
      <c r="Q116" s="54">
        <f>IF($C116="",0,IF($I116,INDEX(Assumptions!G$34:G$43,MATCH($C116,CriticalApp_Migration,0))*INDEX(Assumptions!$E$15:$G$22,MATCH($C116,Assumptions!$B$15:$B$22,0),MATCH($A$3,Options,0)),INDEX(Assumptions!G$51:G$53,MATCH($A$3,Assumptions!$B$51:$B$53,0))))</f>
        <v>0</v>
      </c>
      <c r="R116" s="54">
        <f>IF($C116="",0,IF($I116,INDEX(Assumptions!H$34:H$43,MATCH($C116,CriticalApp_Migration,0))*INDEX(Assumptions!$E$15:$G$22,MATCH($C116,Assumptions!$B$15:$B$22,0),MATCH($A$3,Options,0)),INDEX(Assumptions!H$51:H$53,MATCH($A$3,Assumptions!$B$51:$B$53,0))))</f>
        <v>0</v>
      </c>
      <c r="S116" s="54">
        <f>IF($C116="",0,IF($I116,INDEX(Assumptions!I$34:I$43,MATCH($C116,CriticalApp_Migration,0))*INDEX(Assumptions!$E$15:$G$22,MATCH($C116,Assumptions!$B$15:$B$22,0),MATCH($A$3,Options,0)),INDEX(Assumptions!I$51:I$53,MATCH($A$3,Assumptions!$B$51:$B$53,0))))</f>
        <v>0</v>
      </c>
      <c r="T116" s="5"/>
      <c r="U116" s="9">
        <f t="shared" si="18"/>
        <v>0</v>
      </c>
      <c r="V116" s="9">
        <f t="shared" si="19"/>
        <v>0</v>
      </c>
      <c r="W116" s="9">
        <f t="shared" si="20"/>
        <v>0</v>
      </c>
      <c r="X116" s="9">
        <f t="shared" si="21"/>
        <v>0</v>
      </c>
      <c r="Y116" s="9">
        <f t="shared" si="22"/>
        <v>0</v>
      </c>
      <c r="Z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</row>
    <row r="117" spans="1:44" ht="12.75" customHeight="1" x14ac:dyDescent="0.25">
      <c r="A117"/>
      <c r="B117" s="46" t="str">
        <f>IF(ISBLANK(Costs!B117), "", Costs!B117)</f>
        <v>Cloud</v>
      </c>
      <c r="C117" s="46" t="str">
        <f>IF(ISBLANK(Costs!C117), "", Costs!C117)</f>
        <v>Sharepoint</v>
      </c>
      <c r="D117" s="46" t="str">
        <f>IF(ISBLANK(Costs!D117), "", Costs!D117)</f>
        <v>Server</v>
      </c>
      <c r="E117" s="46" t="str">
        <f>IF(ISBLANK(Costs!E117), "", Costs!E117)</f>
        <v>Production</v>
      </c>
      <c r="F117" s="46" t="str">
        <f>IF(ISBLANK(Costs!F117), "", Costs!F117)</f>
        <v>Contracts</v>
      </c>
      <c r="G117" s="46" t="str">
        <f>IF(ISBLANK(Costs!G117), "", Costs!G117)</f>
        <v/>
      </c>
      <c r="H117" s="46" t="str">
        <f>IF(ISBLANK(Costs!H117), "", Costs!H117)</f>
        <v>Opex</v>
      </c>
      <c r="I117" s="46" t="b">
        <f>IF(ISBLANK(Costs!I117), "", Costs!I117)</f>
        <v>1</v>
      </c>
      <c r="J117" s="14" t="str">
        <f>IF(ISBLANK(Costs!J117), "", Costs!J117)</f>
        <v/>
      </c>
      <c r="L117" s="44">
        <f>IF(ISBLANK(Costs!L117), 0, Costs!L117)</f>
        <v>17646.105599999999</v>
      </c>
      <c r="N117" s="5"/>
      <c r="O117" s="54">
        <f>IF($C117="",0,IF($I117,INDEX(Assumptions!E$34:E$43,MATCH($C117,CriticalApp_Migration,0))*INDEX(Assumptions!$E$15:$G$22,MATCH($C117,Assumptions!$B$15:$B$22,0),MATCH($A$3,Options,0)),INDEX(Assumptions!E$51:E$53,MATCH($A$3,Assumptions!$B$51:$B$53,0))))</f>
        <v>0</v>
      </c>
      <c r="P117" s="54">
        <f>IF($C117="",0,IF($I117,INDEX(Assumptions!F$34:F$43,MATCH($C117,CriticalApp_Migration,0))*INDEX(Assumptions!$E$15:$G$22,MATCH($C117,Assumptions!$B$15:$B$22,0),MATCH($A$3,Options,0)),INDEX(Assumptions!F$51:F$53,MATCH($A$3,Assumptions!$B$51:$B$53,0))))</f>
        <v>0</v>
      </c>
      <c r="Q117" s="54">
        <f>IF($C117="",0,IF($I117,INDEX(Assumptions!G$34:G$43,MATCH($C117,CriticalApp_Migration,0))*INDEX(Assumptions!$E$15:$G$22,MATCH($C117,Assumptions!$B$15:$B$22,0),MATCH($A$3,Options,0)),INDEX(Assumptions!G$51:G$53,MATCH($A$3,Assumptions!$B$51:$B$53,0))))</f>
        <v>0</v>
      </c>
      <c r="R117" s="54">
        <f>IF($C117="",0,IF($I117,INDEX(Assumptions!H$34:H$43,MATCH($C117,CriticalApp_Migration,0))*INDEX(Assumptions!$E$15:$G$22,MATCH($C117,Assumptions!$B$15:$B$22,0),MATCH($A$3,Options,0)),INDEX(Assumptions!H$51:H$53,MATCH($A$3,Assumptions!$B$51:$B$53,0))))</f>
        <v>0</v>
      </c>
      <c r="S117" s="54">
        <f>IF($C117="",0,IF($I117,INDEX(Assumptions!I$34:I$43,MATCH($C117,CriticalApp_Migration,0))*INDEX(Assumptions!$E$15:$G$22,MATCH($C117,Assumptions!$B$15:$B$22,0),MATCH($A$3,Options,0)),INDEX(Assumptions!I$51:I$53,MATCH($A$3,Assumptions!$B$51:$B$53,0))))</f>
        <v>0</v>
      </c>
      <c r="T117" s="5"/>
      <c r="U117" s="9">
        <f t="shared" si="18"/>
        <v>0</v>
      </c>
      <c r="V117" s="9">
        <f t="shared" si="19"/>
        <v>0</v>
      </c>
      <c r="W117" s="9">
        <f t="shared" si="20"/>
        <v>0</v>
      </c>
      <c r="X117" s="9">
        <f t="shared" si="21"/>
        <v>0</v>
      </c>
      <c r="Y117" s="9">
        <f t="shared" si="22"/>
        <v>0</v>
      </c>
      <c r="Z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</row>
    <row r="118" spans="1:44" ht="12.75" customHeight="1" x14ac:dyDescent="0.25">
      <c r="A118"/>
      <c r="B118" s="46" t="str">
        <f>IF(ISBLANK(Costs!B118), "", Costs!B118)</f>
        <v>Cloud</v>
      </c>
      <c r="C118" s="46" t="str">
        <f>IF(ISBLANK(Costs!C118), "", Costs!C118)</f>
        <v>webMethods</v>
      </c>
      <c r="D118" s="46" t="str">
        <f>IF(ISBLANK(Costs!D118), "", Costs!D118)</f>
        <v>Server</v>
      </c>
      <c r="E118" s="46" t="str">
        <f>IF(ISBLANK(Costs!E118), "", Costs!E118)</f>
        <v>Oracle</v>
      </c>
      <c r="F118" s="46" t="str">
        <f>IF(ISBLANK(Costs!F118), "", Costs!F118)</f>
        <v>Contracts</v>
      </c>
      <c r="G118" s="46" t="str">
        <f>IF(ISBLANK(Costs!G118), "", Costs!G118)</f>
        <v/>
      </c>
      <c r="H118" s="46" t="str">
        <f>IF(ISBLANK(Costs!H118), "", Costs!H118)</f>
        <v>Opex</v>
      </c>
      <c r="I118" s="46" t="b">
        <f>IF(ISBLANK(Costs!I118), "", Costs!I118)</f>
        <v>1</v>
      </c>
      <c r="J118" s="14" t="str">
        <f>IF(ISBLANK(Costs!J118), "", Costs!J118)</f>
        <v/>
      </c>
      <c r="L118" s="44">
        <f>IF(ISBLANK(Costs!L118), 0, Costs!L118)</f>
        <v>155951.5228418592</v>
      </c>
      <c r="N118" s="5"/>
      <c r="O118" s="54">
        <f>IF($C118="",0,IF($I118,INDEX(Assumptions!E$34:E$43,MATCH($C118,CriticalApp_Migration,0))*INDEX(Assumptions!$E$15:$G$22,MATCH($C118,Assumptions!$B$15:$B$22,0),MATCH($A$3,Options,0)),INDEX(Assumptions!E$51:E$53,MATCH($A$3,Assumptions!$B$51:$B$53,0))))</f>
        <v>0</v>
      </c>
      <c r="P118" s="54">
        <f>IF($C118="",0,IF($I118,INDEX(Assumptions!F$34:F$43,MATCH($C118,CriticalApp_Migration,0))*INDEX(Assumptions!$E$15:$G$22,MATCH($C118,Assumptions!$B$15:$B$22,0),MATCH($A$3,Options,0)),INDEX(Assumptions!F$51:F$53,MATCH($A$3,Assumptions!$B$51:$B$53,0))))</f>
        <v>0</v>
      </c>
      <c r="Q118" s="54">
        <f>IF($C118="",0,IF($I118,INDEX(Assumptions!G$34:G$43,MATCH($C118,CriticalApp_Migration,0))*INDEX(Assumptions!$E$15:$G$22,MATCH($C118,Assumptions!$B$15:$B$22,0),MATCH($A$3,Options,0)),INDEX(Assumptions!G$51:G$53,MATCH($A$3,Assumptions!$B$51:$B$53,0))))</f>
        <v>0</v>
      </c>
      <c r="R118" s="54">
        <f>IF($C118="",0,IF($I118,INDEX(Assumptions!H$34:H$43,MATCH($C118,CriticalApp_Migration,0))*INDEX(Assumptions!$E$15:$G$22,MATCH($C118,Assumptions!$B$15:$B$22,0),MATCH($A$3,Options,0)),INDEX(Assumptions!H$51:H$53,MATCH($A$3,Assumptions!$B$51:$B$53,0))))</f>
        <v>0</v>
      </c>
      <c r="S118" s="54">
        <f>IF($C118="",0,IF($I118,INDEX(Assumptions!I$34:I$43,MATCH($C118,CriticalApp_Migration,0))*INDEX(Assumptions!$E$15:$G$22,MATCH($C118,Assumptions!$B$15:$B$22,0),MATCH($A$3,Options,0)),INDEX(Assumptions!I$51:I$53,MATCH($A$3,Assumptions!$B$51:$B$53,0))))</f>
        <v>0</v>
      </c>
      <c r="T118" s="5"/>
      <c r="U118" s="9">
        <f t="shared" si="18"/>
        <v>0</v>
      </c>
      <c r="V118" s="9">
        <f t="shared" si="19"/>
        <v>0</v>
      </c>
      <c r="W118" s="9">
        <f t="shared" si="20"/>
        <v>0</v>
      </c>
      <c r="X118" s="9">
        <f t="shared" si="21"/>
        <v>0</v>
      </c>
      <c r="Y118" s="9">
        <f t="shared" si="22"/>
        <v>0</v>
      </c>
      <c r="Z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</row>
    <row r="119" spans="1:44" ht="12.75" customHeight="1" x14ac:dyDescent="0.25">
      <c r="A119"/>
      <c r="B119" s="46" t="str">
        <f>IF(ISBLANK(Costs!B119), "", Costs!B119)</f>
        <v>Cloud</v>
      </c>
      <c r="C119" s="46" t="str">
        <f>IF(ISBLANK(Costs!C119), "", Costs!C119)</f>
        <v>Oracle Storage</v>
      </c>
      <c r="D119" s="46" t="str">
        <f>IF(ISBLANK(Costs!D119), "", Costs!D119)</f>
        <v>Storage</v>
      </c>
      <c r="E119" s="46" t="str">
        <f>IF(ISBLANK(Costs!E119), "", Costs!E119)</f>
        <v>Oracle</v>
      </c>
      <c r="F119" s="46" t="str">
        <f>IF(ISBLANK(Costs!F119), "", Costs!F119)</f>
        <v>Contracts</v>
      </c>
      <c r="G119" s="46" t="str">
        <f>IF(ISBLANK(Costs!G119), "", Costs!G119)</f>
        <v/>
      </c>
      <c r="H119" s="46" t="str">
        <f>IF(ISBLANK(Costs!H119), "", Costs!H119)</f>
        <v>Opex</v>
      </c>
      <c r="I119" s="46" t="b">
        <f>IF(ISBLANK(Costs!I119), "", Costs!I119)</f>
        <v>1</v>
      </c>
      <c r="J119" s="14" t="str">
        <f>IF(ISBLANK(Costs!J119), "", Costs!J119)</f>
        <v/>
      </c>
      <c r="L119" s="44">
        <f>IF(ISBLANK(Costs!L119), 0, Costs!L119)</f>
        <v>737763.70075310383</v>
      </c>
      <c r="N119" s="5"/>
      <c r="O119" s="54">
        <f>IF($C119="",0,IF($I119,INDEX(Assumptions!E$34:E$43,MATCH($C119,CriticalApp_Migration,0))*INDEX(Assumptions!$E$15:$G$22,MATCH($C119,Assumptions!$B$15:$B$22,0),MATCH($A$3,Options,0)),INDEX(Assumptions!E$51:E$53,MATCH($A$3,Assumptions!$B$51:$B$53,0))))</f>
        <v>0</v>
      </c>
      <c r="P119" s="54">
        <f>IF($C119="",0,IF($I119,INDEX(Assumptions!F$34:F$43,MATCH($C119,CriticalApp_Migration,0))*INDEX(Assumptions!$E$15:$G$22,MATCH($C119,Assumptions!$B$15:$B$22,0),MATCH($A$3,Options,0)),INDEX(Assumptions!F$51:F$53,MATCH($A$3,Assumptions!$B$51:$B$53,0))))</f>
        <v>0</v>
      </c>
      <c r="Q119" s="54">
        <f>IF($C119="",0,IF($I119,INDEX(Assumptions!G$34:G$43,MATCH($C119,CriticalApp_Migration,0))*INDEX(Assumptions!$E$15:$G$22,MATCH($C119,Assumptions!$B$15:$B$22,0),MATCH($A$3,Options,0)),INDEX(Assumptions!G$51:G$53,MATCH($A$3,Assumptions!$B$51:$B$53,0))))</f>
        <v>0</v>
      </c>
      <c r="R119" s="54">
        <f>IF($C119="",0,IF($I119,INDEX(Assumptions!H$34:H$43,MATCH($C119,CriticalApp_Migration,0))*INDEX(Assumptions!$E$15:$G$22,MATCH($C119,Assumptions!$B$15:$B$22,0),MATCH($A$3,Options,0)),INDEX(Assumptions!H$51:H$53,MATCH($A$3,Assumptions!$B$51:$B$53,0))))</f>
        <v>0</v>
      </c>
      <c r="S119" s="54">
        <f>IF($C119="",0,IF($I119,INDEX(Assumptions!I$34:I$43,MATCH($C119,CriticalApp_Migration,0))*INDEX(Assumptions!$E$15:$G$22,MATCH($C119,Assumptions!$B$15:$B$22,0),MATCH($A$3,Options,0)),INDEX(Assumptions!I$51:I$53,MATCH($A$3,Assumptions!$B$51:$B$53,0))))</f>
        <v>0</v>
      </c>
      <c r="T119" s="5"/>
      <c r="U119" s="9">
        <f t="shared" si="18"/>
        <v>0</v>
      </c>
      <c r="V119" s="9">
        <f t="shared" si="19"/>
        <v>0</v>
      </c>
      <c r="W119" s="9">
        <f t="shared" si="20"/>
        <v>0</v>
      </c>
      <c r="X119" s="9">
        <f t="shared" si="21"/>
        <v>0</v>
      </c>
      <c r="Y119" s="9">
        <f t="shared" si="22"/>
        <v>0</v>
      </c>
      <c r="Z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</row>
    <row r="120" spans="1:44" ht="12.75" customHeight="1" x14ac:dyDescent="0.25">
      <c r="A120"/>
      <c r="B120" s="46" t="str">
        <f>IF(ISBLANK(Costs!B120), "", Costs!B120)</f>
        <v>Cloud</v>
      </c>
      <c r="C120" s="46" t="str">
        <f>IF(ISBLANK(Costs!C120), "", Costs!C120)</f>
        <v>Oracle Storage</v>
      </c>
      <c r="D120" s="46" t="str">
        <f>IF(ISBLANK(Costs!D120), "", Costs!D120)</f>
        <v>Storage</v>
      </c>
      <c r="E120" s="46" t="str">
        <f>IF(ISBLANK(Costs!E120), "", Costs!E120)</f>
        <v>Oracle</v>
      </c>
      <c r="F120" s="46" t="str">
        <f>IF(ISBLANK(Costs!F120), "", Costs!F120)</f>
        <v>Contracts</v>
      </c>
      <c r="G120" s="46" t="str">
        <f>IF(ISBLANK(Costs!G120), "", Costs!G120)</f>
        <v/>
      </c>
      <c r="H120" s="46" t="str">
        <f>IF(ISBLANK(Costs!H120), "", Costs!H120)</f>
        <v>Opex</v>
      </c>
      <c r="I120" s="46" t="b">
        <f>IF(ISBLANK(Costs!I120), "", Costs!I120)</f>
        <v>1</v>
      </c>
      <c r="J120" s="14" t="str">
        <f>IF(ISBLANK(Costs!J120), "", Costs!J120)</f>
        <v/>
      </c>
      <c r="L120" s="44">
        <f>IF(ISBLANK(Costs!L120), 0, Costs!L120)</f>
        <v>73616.442000000083</v>
      </c>
      <c r="N120" s="5"/>
      <c r="O120" s="54">
        <f>IF($C120="",0,IF($I120,INDEX(Assumptions!E$34:E$43,MATCH($C120,CriticalApp_Migration,0))*INDEX(Assumptions!$E$15:$G$22,MATCH($C120,Assumptions!$B$15:$B$22,0),MATCH($A$3,Options,0)),INDEX(Assumptions!E$51:E$53,MATCH($A$3,Assumptions!$B$51:$B$53,0))))</f>
        <v>0</v>
      </c>
      <c r="P120" s="54">
        <f>IF($C120="",0,IF($I120,INDEX(Assumptions!F$34:F$43,MATCH($C120,CriticalApp_Migration,0))*INDEX(Assumptions!$E$15:$G$22,MATCH($C120,Assumptions!$B$15:$B$22,0),MATCH($A$3,Options,0)),INDEX(Assumptions!F$51:F$53,MATCH($A$3,Assumptions!$B$51:$B$53,0))))</f>
        <v>0</v>
      </c>
      <c r="Q120" s="54">
        <f>IF($C120="",0,IF($I120,INDEX(Assumptions!G$34:G$43,MATCH($C120,CriticalApp_Migration,0))*INDEX(Assumptions!$E$15:$G$22,MATCH($C120,Assumptions!$B$15:$B$22,0),MATCH($A$3,Options,0)),INDEX(Assumptions!G$51:G$53,MATCH($A$3,Assumptions!$B$51:$B$53,0))))</f>
        <v>0</v>
      </c>
      <c r="R120" s="54">
        <f>IF($C120="",0,IF($I120,INDEX(Assumptions!H$34:H$43,MATCH($C120,CriticalApp_Migration,0))*INDEX(Assumptions!$E$15:$G$22,MATCH($C120,Assumptions!$B$15:$B$22,0),MATCH($A$3,Options,0)),INDEX(Assumptions!H$51:H$53,MATCH($A$3,Assumptions!$B$51:$B$53,0))))</f>
        <v>0</v>
      </c>
      <c r="S120" s="54">
        <f>IF($C120="",0,IF($I120,INDEX(Assumptions!I$34:I$43,MATCH($C120,CriticalApp_Migration,0))*INDEX(Assumptions!$E$15:$G$22,MATCH($C120,Assumptions!$B$15:$B$22,0),MATCH($A$3,Options,0)),INDEX(Assumptions!I$51:I$53,MATCH($A$3,Assumptions!$B$51:$B$53,0))))</f>
        <v>0</v>
      </c>
      <c r="T120" s="5"/>
      <c r="U120" s="9">
        <f t="shared" si="18"/>
        <v>0</v>
      </c>
      <c r="V120" s="9">
        <f t="shared" si="19"/>
        <v>0</v>
      </c>
      <c r="W120" s="9">
        <f t="shared" si="20"/>
        <v>0</v>
      </c>
      <c r="X120" s="9">
        <f t="shared" si="21"/>
        <v>0</v>
      </c>
      <c r="Y120" s="9">
        <f t="shared" si="22"/>
        <v>0</v>
      </c>
      <c r="Z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</row>
    <row r="121" spans="1:44" ht="12.75" customHeight="1" x14ac:dyDescent="0.25">
      <c r="A121"/>
      <c r="B121" s="46" t="str">
        <f>IF(ISBLANK(Costs!B121), "", Costs!B121)</f>
        <v>Cloud</v>
      </c>
      <c r="C121" s="46" t="str">
        <f>IF(ISBLANK(Costs!C121), "", Costs!C121)</f>
        <v>Oracle Storage</v>
      </c>
      <c r="D121" s="46" t="str">
        <f>IF(ISBLANK(Costs!D121), "", Costs!D121)</f>
        <v>Storage</v>
      </c>
      <c r="E121" s="46" t="str">
        <f>IF(ISBLANK(Costs!E121), "", Costs!E121)</f>
        <v>Oracle</v>
      </c>
      <c r="F121" s="46" t="str">
        <f>IF(ISBLANK(Costs!F121), "", Costs!F121)</f>
        <v>Contracts</v>
      </c>
      <c r="G121" s="46" t="str">
        <f>IF(ISBLANK(Costs!G121), "", Costs!G121)</f>
        <v/>
      </c>
      <c r="H121" s="46" t="str">
        <f>IF(ISBLANK(Costs!H121), "", Costs!H121)</f>
        <v>Opex</v>
      </c>
      <c r="I121" s="46" t="b">
        <f>IF(ISBLANK(Costs!I121), "", Costs!I121)</f>
        <v>1</v>
      </c>
      <c r="J121" s="14" t="str">
        <f>IF(ISBLANK(Costs!J121), "", Costs!J121)</f>
        <v/>
      </c>
      <c r="L121" s="44">
        <f>IF(ISBLANK(Costs!L121), 0, Costs!L121)</f>
        <v>2853.1262925167998</v>
      </c>
      <c r="N121" s="5"/>
      <c r="O121" s="54">
        <f>IF($C121="",0,IF($I121,INDEX(Assumptions!E$34:E$43,MATCH($C121,CriticalApp_Migration,0))*INDEX(Assumptions!$E$15:$G$22,MATCH($C121,Assumptions!$B$15:$B$22,0),MATCH($A$3,Options,0)),INDEX(Assumptions!E$51:E$53,MATCH($A$3,Assumptions!$B$51:$B$53,0))))</f>
        <v>0</v>
      </c>
      <c r="P121" s="54">
        <f>IF($C121="",0,IF($I121,INDEX(Assumptions!F$34:F$43,MATCH($C121,CriticalApp_Migration,0))*INDEX(Assumptions!$E$15:$G$22,MATCH($C121,Assumptions!$B$15:$B$22,0),MATCH($A$3,Options,0)),INDEX(Assumptions!F$51:F$53,MATCH($A$3,Assumptions!$B$51:$B$53,0))))</f>
        <v>0</v>
      </c>
      <c r="Q121" s="54">
        <f>IF($C121="",0,IF($I121,INDEX(Assumptions!G$34:G$43,MATCH($C121,CriticalApp_Migration,0))*INDEX(Assumptions!$E$15:$G$22,MATCH($C121,Assumptions!$B$15:$B$22,0),MATCH($A$3,Options,0)),INDEX(Assumptions!G$51:G$53,MATCH($A$3,Assumptions!$B$51:$B$53,0))))</f>
        <v>0</v>
      </c>
      <c r="R121" s="54">
        <f>IF($C121="",0,IF($I121,INDEX(Assumptions!H$34:H$43,MATCH($C121,CriticalApp_Migration,0))*INDEX(Assumptions!$E$15:$G$22,MATCH($C121,Assumptions!$B$15:$B$22,0),MATCH($A$3,Options,0)),INDEX(Assumptions!H$51:H$53,MATCH($A$3,Assumptions!$B$51:$B$53,0))))</f>
        <v>0</v>
      </c>
      <c r="S121" s="54">
        <f>IF($C121="",0,IF($I121,INDEX(Assumptions!I$34:I$43,MATCH($C121,CriticalApp_Migration,0))*INDEX(Assumptions!$E$15:$G$22,MATCH($C121,Assumptions!$B$15:$B$22,0),MATCH($A$3,Options,0)),INDEX(Assumptions!I$51:I$53,MATCH($A$3,Assumptions!$B$51:$B$53,0))))</f>
        <v>0</v>
      </c>
      <c r="T121" s="5"/>
      <c r="U121" s="9">
        <f t="shared" si="18"/>
        <v>0</v>
      </c>
      <c r="V121" s="9">
        <f t="shared" si="19"/>
        <v>0</v>
      </c>
      <c r="W121" s="9">
        <f t="shared" si="20"/>
        <v>0</v>
      </c>
      <c r="X121" s="9">
        <f t="shared" si="21"/>
        <v>0</v>
      </c>
      <c r="Y121" s="9">
        <f t="shared" si="22"/>
        <v>0</v>
      </c>
      <c r="Z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</row>
    <row r="122" spans="1:44" ht="12.75" customHeight="1" x14ac:dyDescent="0.25">
      <c r="A122"/>
      <c r="B122" s="46" t="str">
        <f>IF(ISBLANK(Costs!B122), "", Costs!B122)</f>
        <v/>
      </c>
      <c r="C122" s="46" t="str">
        <f>IF(ISBLANK(Costs!C122), "", Costs!C122)</f>
        <v/>
      </c>
      <c r="D122" s="46" t="str">
        <f>IF(ISBLANK(Costs!D122), "", Costs!D122)</f>
        <v/>
      </c>
      <c r="E122" s="46" t="str">
        <f>IF(ISBLANK(Costs!E122), "", Costs!E122)</f>
        <v/>
      </c>
      <c r="F122" s="46" t="str">
        <f>IF(ISBLANK(Costs!F122), "", Costs!F122)</f>
        <v/>
      </c>
      <c r="G122" s="46" t="str">
        <f>IF(ISBLANK(Costs!G122), "", Costs!G122)</f>
        <v/>
      </c>
      <c r="H122" s="46" t="str">
        <f>IF(ISBLANK(Costs!H122), "", Costs!H122)</f>
        <v/>
      </c>
      <c r="I122" s="46" t="str">
        <f>IF(ISBLANK(Costs!I122), "", Costs!I122)</f>
        <v/>
      </c>
      <c r="J122" s="14" t="str">
        <f>IF(ISBLANK(Costs!J122), "", Costs!J122)</f>
        <v/>
      </c>
      <c r="L122" s="44">
        <f>IF(ISBLANK(Costs!L122), 0, Costs!L122)</f>
        <v>0</v>
      </c>
      <c r="N122" s="5"/>
      <c r="O122" s="54">
        <f>IF($C122="",0,IF($I122,INDEX(Assumptions!E$34:E$43,MATCH($C122,CriticalApp_Migration,0))*INDEX(Assumptions!$E$15:$G$22,MATCH($C122,Assumptions!$B$15:$B$22,0),MATCH($A$3,Options,0)),INDEX(Assumptions!E$51:E$53,MATCH($A$3,Assumptions!$B$51:$B$53,0))))</f>
        <v>0</v>
      </c>
      <c r="P122" s="54">
        <f>IF($C122="",0,IF($I122,INDEX(Assumptions!F$34:F$43,MATCH($C122,CriticalApp_Migration,0))*INDEX(Assumptions!$E$15:$G$22,MATCH($C122,Assumptions!$B$15:$B$22,0),MATCH($A$3,Options,0)),INDEX(Assumptions!F$51:F$53,MATCH($A$3,Assumptions!$B$51:$B$53,0))))</f>
        <v>0</v>
      </c>
      <c r="Q122" s="54">
        <f>IF($C122="",0,IF($I122,INDEX(Assumptions!G$34:G$43,MATCH($C122,CriticalApp_Migration,0))*INDEX(Assumptions!$E$15:$G$22,MATCH($C122,Assumptions!$B$15:$B$22,0),MATCH($A$3,Options,0)),INDEX(Assumptions!G$51:G$53,MATCH($A$3,Assumptions!$B$51:$B$53,0))))</f>
        <v>0</v>
      </c>
      <c r="R122" s="54">
        <f>IF($C122="",0,IF($I122,INDEX(Assumptions!H$34:H$43,MATCH($C122,CriticalApp_Migration,0))*INDEX(Assumptions!$E$15:$G$22,MATCH($C122,Assumptions!$B$15:$B$22,0),MATCH($A$3,Options,0)),INDEX(Assumptions!H$51:H$53,MATCH($A$3,Assumptions!$B$51:$B$53,0))))</f>
        <v>0</v>
      </c>
      <c r="S122" s="54">
        <f>IF($C122="",0,IF($I122,INDEX(Assumptions!I$34:I$43,MATCH($C122,CriticalApp_Migration,0))*INDEX(Assumptions!$E$15:$G$22,MATCH($C122,Assumptions!$B$15:$B$22,0),MATCH($A$3,Options,0)),INDEX(Assumptions!I$51:I$53,MATCH($A$3,Assumptions!$B$51:$B$53,0))))</f>
        <v>0</v>
      </c>
      <c r="T122" s="5"/>
      <c r="U122" s="9">
        <f t="shared" si="18"/>
        <v>0</v>
      </c>
      <c r="V122" s="9">
        <f t="shared" si="19"/>
        <v>0</v>
      </c>
      <c r="W122" s="9">
        <f t="shared" si="20"/>
        <v>0</v>
      </c>
      <c r="X122" s="9">
        <f t="shared" si="21"/>
        <v>0</v>
      </c>
      <c r="Y122" s="9">
        <f t="shared" si="22"/>
        <v>0</v>
      </c>
      <c r="Z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</row>
    <row r="123" spans="1:44" ht="12.75" customHeight="1" x14ac:dyDescent="0.25">
      <c r="A123"/>
      <c r="B123" s="46" t="str">
        <f>IF(ISBLANK(Costs!B123), "", Costs!B123)</f>
        <v/>
      </c>
      <c r="C123" s="46" t="str">
        <f>IF(ISBLANK(Costs!C123), "", Costs!C123)</f>
        <v/>
      </c>
      <c r="D123" s="46" t="str">
        <f>IF(ISBLANK(Costs!D123), "", Costs!D123)</f>
        <v/>
      </c>
      <c r="E123" s="46" t="str">
        <f>IF(ISBLANK(Costs!E123), "", Costs!E123)</f>
        <v/>
      </c>
      <c r="F123" s="46" t="str">
        <f>IF(ISBLANK(Costs!F123), "", Costs!F123)</f>
        <v/>
      </c>
      <c r="G123" s="46" t="str">
        <f>IF(ISBLANK(Costs!G123), "", Costs!G123)</f>
        <v/>
      </c>
      <c r="H123" s="46" t="str">
        <f>IF(ISBLANK(Costs!H123), "", Costs!H123)</f>
        <v/>
      </c>
      <c r="I123" s="46" t="str">
        <f>IF(ISBLANK(Costs!I123), "", Costs!I123)</f>
        <v/>
      </c>
      <c r="J123" s="14" t="str">
        <f>IF(ISBLANK(Costs!J123), "", Costs!J123)</f>
        <v/>
      </c>
      <c r="L123" s="44">
        <f>IF(ISBLANK(Costs!L123), 0, Costs!L123)</f>
        <v>0</v>
      </c>
      <c r="N123" s="5"/>
      <c r="O123" s="54">
        <f>IF($C123="",0,IF($I123,INDEX(Assumptions!E$34:E$43,MATCH($C123,CriticalApp_Migration,0))*INDEX(Assumptions!$E$15:$G$22,MATCH($C123,Assumptions!$B$15:$B$22,0),MATCH($A$3,Options,0)),INDEX(Assumptions!E$51:E$53,MATCH($A$3,Assumptions!$B$51:$B$53,0))))</f>
        <v>0</v>
      </c>
      <c r="P123" s="54">
        <f>IF($C123="",0,IF($I123,INDEX(Assumptions!F$34:F$43,MATCH($C123,CriticalApp_Migration,0))*INDEX(Assumptions!$E$15:$G$22,MATCH($C123,Assumptions!$B$15:$B$22,0),MATCH($A$3,Options,0)),INDEX(Assumptions!F$51:F$53,MATCH($A$3,Assumptions!$B$51:$B$53,0))))</f>
        <v>0</v>
      </c>
      <c r="Q123" s="54">
        <f>IF($C123="",0,IF($I123,INDEX(Assumptions!G$34:G$43,MATCH($C123,CriticalApp_Migration,0))*INDEX(Assumptions!$E$15:$G$22,MATCH($C123,Assumptions!$B$15:$B$22,0),MATCH($A$3,Options,0)),INDEX(Assumptions!G$51:G$53,MATCH($A$3,Assumptions!$B$51:$B$53,0))))</f>
        <v>0</v>
      </c>
      <c r="R123" s="54">
        <f>IF($C123="",0,IF($I123,INDEX(Assumptions!H$34:H$43,MATCH($C123,CriticalApp_Migration,0))*INDEX(Assumptions!$E$15:$G$22,MATCH($C123,Assumptions!$B$15:$B$22,0),MATCH($A$3,Options,0)),INDEX(Assumptions!H$51:H$53,MATCH($A$3,Assumptions!$B$51:$B$53,0))))</f>
        <v>0</v>
      </c>
      <c r="S123" s="54">
        <f>IF($C123="",0,IF($I123,INDEX(Assumptions!I$34:I$43,MATCH($C123,CriticalApp_Migration,0))*INDEX(Assumptions!$E$15:$G$22,MATCH($C123,Assumptions!$B$15:$B$22,0),MATCH($A$3,Options,0)),INDEX(Assumptions!I$51:I$53,MATCH($A$3,Assumptions!$B$51:$B$53,0))))</f>
        <v>0</v>
      </c>
      <c r="T123" s="5"/>
      <c r="U123" s="9">
        <f t="shared" si="18"/>
        <v>0</v>
      </c>
      <c r="V123" s="9">
        <f t="shared" si="19"/>
        <v>0</v>
      </c>
      <c r="W123" s="9">
        <f t="shared" si="20"/>
        <v>0</v>
      </c>
      <c r="X123" s="9">
        <f t="shared" si="21"/>
        <v>0</v>
      </c>
      <c r="Y123" s="9">
        <f t="shared" si="22"/>
        <v>0</v>
      </c>
      <c r="Z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</row>
    <row r="124" spans="1:44" ht="12.75" customHeigh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B124"/>
      <c r="AC124"/>
      <c r="AI124"/>
    </row>
    <row r="125" spans="1:44" ht="12.75" customHeight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B125"/>
      <c r="AC125"/>
      <c r="AI125"/>
    </row>
    <row r="126" spans="1:44" ht="12.75" customHeight="1" x14ac:dyDescent="0.25">
      <c r="A126"/>
      <c r="B126" s="46" t="str">
        <f>IF(ISBLANK(Costs!B126), "", Costs!B126)</f>
        <v>Cloud</v>
      </c>
      <c r="C126" s="46" t="str">
        <f>IF(ISBLANK(Costs!C126), "", Costs!C126)</f>
        <v/>
      </c>
      <c r="D126" s="46" t="str">
        <f>IF(ISBLANK(Costs!D126), "", Costs!D126)</f>
        <v/>
      </c>
      <c r="E126" s="46" t="str">
        <f>IF(ISBLANK(Costs!E126), "", Costs!E126)</f>
        <v/>
      </c>
      <c r="F126" s="46" t="str">
        <f>IF(ISBLANK(Costs!F126), "", Costs!F126)</f>
        <v>Labour</v>
      </c>
      <c r="G126" s="46" t="str">
        <f>IF(ISBLANK(Costs!G126), "", Costs!G126)</f>
        <v/>
      </c>
      <c r="H126" s="46" t="str">
        <f>IF(ISBLANK(Costs!H126), "", Costs!H126)</f>
        <v>Opex reduction</v>
      </c>
      <c r="I126" s="46" t="b">
        <f>IF(ISBLANK(Costs!I126), "", Costs!I126)</f>
        <v>0</v>
      </c>
      <c r="J126" s="14" t="str">
        <f>IF(ISBLANK(Costs!J126), "", Costs!J126)</f>
        <v/>
      </c>
      <c r="L126"/>
      <c r="M126" s="55">
        <f>Costs!M126</f>
        <v>0.05</v>
      </c>
      <c r="N126" s="5"/>
      <c r="O126"/>
      <c r="P126"/>
      <c r="Q126"/>
      <c r="R126"/>
      <c r="S126"/>
      <c r="U126" s="9">
        <f>$M126*SUM($U$25:U$74)</f>
        <v>0</v>
      </c>
      <c r="V126" s="9">
        <f>$M126*SUM($U$25:V$74)</f>
        <v>0</v>
      </c>
      <c r="W126" s="9">
        <f>$M126*SUM($U$25:W$74)</f>
        <v>0</v>
      </c>
      <c r="X126" s="9">
        <f>$M126*SUM($U$25:X$74)</f>
        <v>0</v>
      </c>
      <c r="Y126" s="9">
        <f>$M126*SUM($U$25:Y$74)</f>
        <v>0</v>
      </c>
      <c r="AI126"/>
    </row>
    <row r="127" spans="1:44" ht="12.75" customHeight="1" x14ac:dyDescent="0.25">
      <c r="A127"/>
      <c r="B127" s="46" t="str">
        <f>IF(ISBLANK(Costs!B127), "", Costs!B127)</f>
        <v>Cloud</v>
      </c>
      <c r="C127" s="46" t="str">
        <f>IF(ISBLANK(Costs!C127), "", Costs!C127)</f>
        <v/>
      </c>
      <c r="D127" s="46" t="str">
        <f>IF(ISBLANK(Costs!D127), "", Costs!D127)</f>
        <v/>
      </c>
      <c r="E127" s="46" t="str">
        <f>IF(ISBLANK(Costs!E127), "", Costs!E127)</f>
        <v/>
      </c>
      <c r="F127" s="46" t="str">
        <f>IF(ISBLANK(Costs!F127), "", Costs!F127)</f>
        <v>Labour</v>
      </c>
      <c r="G127" s="46" t="str">
        <f>IF(ISBLANK(Costs!G127), "", Costs!G127)</f>
        <v/>
      </c>
      <c r="H127" s="46" t="str">
        <f>IF(ISBLANK(Costs!H127), "", Costs!H127)</f>
        <v>Opex reduction</v>
      </c>
      <c r="I127" s="46" t="b">
        <f>IF(ISBLANK(Costs!I127), "", Costs!I127)</f>
        <v>0</v>
      </c>
      <c r="J127" s="14" t="str">
        <f>IF(ISBLANK(Costs!J127), "", Costs!J127)</f>
        <v/>
      </c>
      <c r="L127"/>
      <c r="M127" s="55">
        <f>Costs!M127</f>
        <v>0</v>
      </c>
      <c r="N127" s="5"/>
      <c r="O127"/>
      <c r="P127"/>
      <c r="Q127"/>
      <c r="R127"/>
      <c r="S127"/>
      <c r="U127" s="9">
        <f>$M127*SUM($U$25:U$74)</f>
        <v>0</v>
      </c>
      <c r="V127" s="9">
        <f>$M127*SUM($U$25:V$74)</f>
        <v>0</v>
      </c>
      <c r="W127" s="9">
        <f>$M127*SUM($U$25:W$74)</f>
        <v>0</v>
      </c>
      <c r="X127" s="9">
        <f>$M127*SUM($U$25:X$74)</f>
        <v>0</v>
      </c>
      <c r="Y127" s="9">
        <f>$M127*SUM($U$25:Y$74)</f>
        <v>0</v>
      </c>
      <c r="AI127"/>
    </row>
    <row r="128" spans="1:44" ht="12.75" customHeight="1" x14ac:dyDescent="0.25">
      <c r="A128"/>
      <c r="B128" s="8"/>
      <c r="C128" s="8"/>
      <c r="D128" s="8"/>
      <c r="E128" s="8"/>
      <c r="F128" s="8"/>
      <c r="G128" s="8"/>
      <c r="H128" s="8"/>
      <c r="I128" s="8"/>
      <c r="J128" s="14"/>
      <c r="K128" s="8"/>
      <c r="L128" s="8"/>
      <c r="M128" s="8"/>
      <c r="N128" s="8"/>
      <c r="O128"/>
      <c r="P128"/>
      <c r="Q128"/>
      <c r="R128"/>
      <c r="S128"/>
      <c r="T128" s="8"/>
      <c r="U128" s="8"/>
      <c r="V128" s="8"/>
      <c r="W128" s="8"/>
      <c r="X128" s="8"/>
      <c r="Y128" s="8"/>
      <c r="Z128" s="8"/>
      <c r="AA128" s="161"/>
      <c r="AB128" s="8"/>
      <c r="AC128" s="8"/>
      <c r="AD128" s="8"/>
      <c r="AI128"/>
    </row>
    <row r="129" spans="1:35" ht="12.75" customHeight="1" x14ac:dyDescent="0.25">
      <c r="A129"/>
      <c r="I129" s="24"/>
      <c r="J129" s="14"/>
      <c r="N129" s="90"/>
      <c r="T129" s="3"/>
      <c r="AD129"/>
      <c r="AI129"/>
    </row>
    <row r="130" spans="1:35" ht="12.75" customHeight="1" x14ac:dyDescent="0.25">
      <c r="A130"/>
      <c r="B130" s="46" t="str">
        <f>IF(ISBLANK(Costs!B130), "", Costs!B130)</f>
        <v>Cloud</v>
      </c>
      <c r="C130" s="46" t="str">
        <f>IF(ISBLANK(Costs!C130), "", Costs!C130)</f>
        <v>Exchange backup storage</v>
      </c>
      <c r="D130" s="46" t="str">
        <f>IF(ISBLANK(Costs!D130), "", Costs!D130)</f>
        <v>Storage</v>
      </c>
      <c r="E130" s="46" t="str">
        <f>IF(ISBLANK(Costs!E130), "", Costs!E130)</f>
        <v/>
      </c>
      <c r="F130" s="46" t="str">
        <f>IF(ISBLANK(Costs!F130), "", Costs!F130)</f>
        <v>Contracts</v>
      </c>
      <c r="G130" s="46" t="str">
        <f>IF(ISBLANK(Costs!G130), "", Costs!G130)</f>
        <v>Exchange</v>
      </c>
      <c r="H130" s="46" t="str">
        <f>IF(ISBLANK(Costs!H130), "", Costs!H130)</f>
        <v>Opex</v>
      </c>
      <c r="I130" s="46" t="b">
        <f>IF(ISBLANK(Costs!I130), "", Costs!I130)</f>
        <v>0</v>
      </c>
      <c r="J130" s="14" t="str">
        <f>IF(ISBLANK(Costs!J130), "", Costs!J130)</f>
        <v/>
      </c>
      <c r="M130" s="55">
        <f>IF(ISNA(MATCH($C130,CriticalApps,0)),0,INDEX(Assumptions!$E$15:$H$26,MATCH($C130,CriticalApps,0),MATCH($A$3,Options,0)))</f>
        <v>0</v>
      </c>
      <c r="N130" s="86"/>
      <c r="T130"/>
      <c r="U130" s="51">
        <f t="shared" ref="U130:Y131" si="23">SUMIFS( U$8:U$127, $D$8:$D$127,$D130,$H$8:$H$127, $H130 )*$M130</f>
        <v>0</v>
      </c>
      <c r="V130" s="51">
        <f t="shared" si="23"/>
        <v>0</v>
      </c>
      <c r="W130" s="51">
        <f t="shared" si="23"/>
        <v>0</v>
      </c>
      <c r="X130" s="51">
        <f t="shared" si="23"/>
        <v>0</v>
      </c>
      <c r="Y130" s="51">
        <f t="shared" si="23"/>
        <v>0</v>
      </c>
      <c r="AD130"/>
      <c r="AI130"/>
    </row>
    <row r="131" spans="1:35" ht="12.75" customHeight="1" x14ac:dyDescent="0.25">
      <c r="A131"/>
      <c r="B131" s="46" t="str">
        <f>IF(ISBLANK(Costs!B131), "", Costs!B131)</f>
        <v>Cloud</v>
      </c>
      <c r="C131" s="46" t="str">
        <f>IF(ISBLANK(Costs!C131), "", Costs!C131)</f>
        <v>Cloud operation charge</v>
      </c>
      <c r="D131" s="46" t="str">
        <f>IF(ISBLANK(Costs!D131), "", Costs!D131)</f>
        <v>Server</v>
      </c>
      <c r="E131" s="46" t="str">
        <f>IF(ISBLANK(Costs!E131), "", Costs!E131)</f>
        <v/>
      </c>
      <c r="F131" s="46" t="str">
        <f>IF(ISBLANK(Costs!F131), "", Costs!F131)</f>
        <v>Contracts</v>
      </c>
      <c r="G131" s="46" t="str">
        <f>IF(ISBLANK(Costs!G131), "", Costs!G131)</f>
        <v/>
      </c>
      <c r="H131" s="46" t="str">
        <f>IF(ISBLANK(Costs!H131), "", Costs!H131)</f>
        <v>Opex</v>
      </c>
      <c r="I131" s="46" t="b">
        <f>IF(ISBLANK(Costs!I131), "", Costs!I131)</f>
        <v>0</v>
      </c>
      <c r="J131" s="14" t="str">
        <f>IF(ISBLANK(Costs!J131), "", Costs!J131)</f>
        <v/>
      </c>
      <c r="M131" s="55">
        <f>IF(ISNA(MATCH($C131,CriticalApps,0)),0,INDEX(Assumptions!$E$15:$H$26,MATCH($C131,CriticalApps,0),MATCH($A$3,Options,0)))</f>
        <v>0</v>
      </c>
      <c r="N131" s="86"/>
      <c r="T131"/>
      <c r="U131" s="51">
        <f t="shared" si="23"/>
        <v>0</v>
      </c>
      <c r="V131" s="51">
        <f t="shared" si="23"/>
        <v>0</v>
      </c>
      <c r="W131" s="51">
        <f t="shared" si="23"/>
        <v>0</v>
      </c>
      <c r="X131" s="51">
        <f t="shared" si="23"/>
        <v>0</v>
      </c>
      <c r="Y131" s="51">
        <f t="shared" si="23"/>
        <v>0</v>
      </c>
      <c r="AD131"/>
      <c r="AI131"/>
    </row>
    <row r="132" spans="1:35" ht="12.75" customHeight="1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AD132"/>
      <c r="AI132"/>
    </row>
    <row r="133" spans="1:35" ht="12.75" customHeight="1" x14ac:dyDescent="0.25">
      <c r="A133"/>
      <c r="B133" s="46" t="str">
        <f>IF(ISBLANK(Costs!B133), "", Costs!B133)</f>
        <v>Infrastructure</v>
      </c>
      <c r="C133" s="46" t="str">
        <f>IF(ISBLANK(Costs!C133), "", Costs!C133)</f>
        <v>Infrastructure Labour</v>
      </c>
      <c r="D133" s="46" t="str">
        <f>IF(ISBLANK(Costs!D133), "", Costs!D133)</f>
        <v>Infrastructure Labour</v>
      </c>
      <c r="E133" s="46" t="str">
        <f>IF(ISBLANK(Costs!E133), "", Costs!E133)</f>
        <v/>
      </c>
      <c r="F133" s="46" t="str">
        <f>IF(ISBLANK(Costs!F133), "", Costs!F133)</f>
        <v>Labour</v>
      </c>
      <c r="G133" s="46" t="str">
        <f>IF(ISBLANK(Costs!G133), "", Costs!G133)</f>
        <v/>
      </c>
      <c r="H133" s="46" t="str">
        <f>IF(ISBLANK(Costs!H133), "", Costs!H133)</f>
        <v>Capex reduction</v>
      </c>
      <c r="I133" s="46" t="b">
        <f>IF(ISBLANK(Costs!I133), "", Costs!I133)</f>
        <v>0</v>
      </c>
      <c r="J133" s="14" t="str">
        <f>IF(ISBLANK(Costs!J133), "", Costs!J133)</f>
        <v/>
      </c>
      <c r="M133" s="55">
        <f>IF(ISNA(MATCH($C133,CriticalApps,0)),0,INDEX(Assumptions!$E$15:$H$26,MATCH($C133,CriticalApps,0),MATCH($A$3,Options,0)))</f>
        <v>0</v>
      </c>
      <c r="N133" s="86"/>
      <c r="T133"/>
      <c r="U133" s="51">
        <f t="shared" ref="U133:Y138" si="24">SUMIFS( U$8:U$127,$H$8:$H$127, $H133 )*$M133</f>
        <v>0</v>
      </c>
      <c r="V133" s="51">
        <f t="shared" si="24"/>
        <v>0</v>
      </c>
      <c r="W133" s="51">
        <f t="shared" si="24"/>
        <v>0</v>
      </c>
      <c r="X133" s="51">
        <f t="shared" si="24"/>
        <v>0</v>
      </c>
      <c r="Y133" s="51">
        <f t="shared" si="24"/>
        <v>0</v>
      </c>
      <c r="AD133"/>
      <c r="AI133"/>
    </row>
    <row r="134" spans="1:35" ht="12.75" customHeight="1" x14ac:dyDescent="0.25">
      <c r="A134"/>
      <c r="B134" s="46" t="str">
        <f>IF(ISBLANK(Costs!B134), "", Costs!B134)</f>
        <v>Infrastructure</v>
      </c>
      <c r="C134" s="46" t="str">
        <f>IF(ISBLANK(Costs!C134), "", Costs!C134)</f>
        <v>Infrastructure contractors</v>
      </c>
      <c r="D134" s="46" t="str">
        <f>IF(ISBLANK(Costs!D134), "", Costs!D134)</f>
        <v>Infrastructure contractors</v>
      </c>
      <c r="E134" s="46" t="str">
        <f>IF(ISBLANK(Costs!E134), "", Costs!E134)</f>
        <v/>
      </c>
      <c r="F134" s="46" t="str">
        <f>IF(ISBLANK(Costs!F134), "", Costs!F134)</f>
        <v>Labour</v>
      </c>
      <c r="G134" s="46" t="str">
        <f>IF(ISBLANK(Costs!G134), "", Costs!G134)</f>
        <v/>
      </c>
      <c r="H134" s="46" t="str">
        <f>IF(ISBLANK(Costs!H134), "", Costs!H134)</f>
        <v>Capex reduction</v>
      </c>
      <c r="I134" s="46" t="b">
        <f>IF(ISBLANK(Costs!I134), "", Costs!I134)</f>
        <v>0</v>
      </c>
      <c r="J134" s="14" t="str">
        <f>IF(ISBLANK(Costs!J134), "", Costs!J134)</f>
        <v/>
      </c>
      <c r="M134" s="55">
        <f>IF(ISNA(MATCH($C134,CriticalApps,0)),0,INDEX(Assumptions!$E$15:$H$26,MATCH($C134,CriticalApps,0),MATCH($A$3,Options,0)))</f>
        <v>0</v>
      </c>
      <c r="N134" s="86"/>
      <c r="T134"/>
      <c r="U134" s="51">
        <f t="shared" si="24"/>
        <v>0</v>
      </c>
      <c r="V134" s="51">
        <f t="shared" si="24"/>
        <v>0</v>
      </c>
      <c r="W134" s="51">
        <f t="shared" si="24"/>
        <v>0</v>
      </c>
      <c r="X134" s="51">
        <f t="shared" si="24"/>
        <v>0</v>
      </c>
      <c r="Y134" s="51">
        <f t="shared" si="24"/>
        <v>0</v>
      </c>
      <c r="AD134"/>
      <c r="AI134"/>
    </row>
    <row r="135" spans="1:35" ht="12.75" customHeight="1" x14ac:dyDescent="0.25">
      <c r="A135"/>
      <c r="B135" s="46" t="str">
        <f>IF(ISBLANK(Costs!B135), "", Costs!B135)</f>
        <v/>
      </c>
      <c r="C135" s="46" t="str">
        <f>IF(ISBLANK(Costs!C135), "", Costs!C135)</f>
        <v/>
      </c>
      <c r="D135" s="46" t="str">
        <f>IF(ISBLANK(Costs!D135), "", Costs!D135)</f>
        <v/>
      </c>
      <c r="E135" s="46" t="str">
        <f>IF(ISBLANK(Costs!E135), "", Costs!E135)</f>
        <v/>
      </c>
      <c r="F135" s="46" t="str">
        <f>IF(ISBLANK(Costs!F135), "", Costs!F135)</f>
        <v>Labour</v>
      </c>
      <c r="G135" s="46" t="str">
        <f>IF(ISBLANK(Costs!G135), "", Costs!G135)</f>
        <v/>
      </c>
      <c r="H135" s="46" t="str">
        <f>IF(ISBLANK(Costs!H135), "", Costs!H135)</f>
        <v>Capex reduction</v>
      </c>
      <c r="I135" s="46" t="b">
        <f>IF(ISBLANK(Costs!I135), "", Costs!I135)</f>
        <v>0</v>
      </c>
      <c r="J135" s="14" t="str">
        <f>IF(ISBLANK(Costs!J135), "", Costs!J135)</f>
        <v/>
      </c>
      <c r="M135" s="55">
        <f>IF(ISNA(MATCH($C135,CriticalApps,0)),0,INDEX(Assumptions!$E$15:$H$26,MATCH($C135,CriticalApps,0),MATCH($A$3,Options,0)))</f>
        <v>0</v>
      </c>
      <c r="N135" s="86"/>
      <c r="T135"/>
      <c r="U135" s="51">
        <f t="shared" si="24"/>
        <v>0</v>
      </c>
      <c r="V135" s="51">
        <f t="shared" si="24"/>
        <v>0</v>
      </c>
      <c r="W135" s="51">
        <f t="shared" si="24"/>
        <v>0</v>
      </c>
      <c r="X135" s="51">
        <f t="shared" si="24"/>
        <v>0</v>
      </c>
      <c r="Y135" s="51">
        <f t="shared" si="24"/>
        <v>0</v>
      </c>
      <c r="AD135"/>
      <c r="AI135"/>
    </row>
    <row r="136" spans="1:35" ht="12.75" customHeight="1" x14ac:dyDescent="0.25">
      <c r="A136"/>
      <c r="B136" s="46" t="str">
        <f>IF(ISBLANK(Costs!B136), "", Costs!B136)</f>
        <v/>
      </c>
      <c r="C136" s="46" t="str">
        <f>IF(ISBLANK(Costs!C136), "", Costs!C136)</f>
        <v/>
      </c>
      <c r="D136" s="46" t="str">
        <f>IF(ISBLANK(Costs!D136), "", Costs!D136)</f>
        <v/>
      </c>
      <c r="E136" s="46" t="str">
        <f>IF(ISBLANK(Costs!E136), "", Costs!E136)</f>
        <v/>
      </c>
      <c r="F136" s="46" t="str">
        <f>IF(ISBLANK(Costs!F136), "", Costs!F136)</f>
        <v>Labour</v>
      </c>
      <c r="G136" s="46" t="str">
        <f>IF(ISBLANK(Costs!G136), "", Costs!G136)</f>
        <v/>
      </c>
      <c r="H136" s="46" t="str">
        <f>IF(ISBLANK(Costs!H136), "", Costs!H136)</f>
        <v>Capex reduction</v>
      </c>
      <c r="I136" s="46" t="b">
        <f>IF(ISBLANK(Costs!I136), "", Costs!I136)</f>
        <v>0</v>
      </c>
      <c r="J136" s="14" t="str">
        <f>IF(ISBLANK(Costs!J136), "", Costs!J136)</f>
        <v/>
      </c>
      <c r="M136" s="55">
        <f>IF(ISNA(MATCH($C136,CriticalApps,0)),0,INDEX(Assumptions!$E$15:$H$26,MATCH($C136,CriticalApps,0),MATCH($A$3,Options,0)))</f>
        <v>0</v>
      </c>
      <c r="N136" s="86"/>
      <c r="T136"/>
      <c r="U136" s="51">
        <f t="shared" si="24"/>
        <v>0</v>
      </c>
      <c r="V136" s="51">
        <f t="shared" si="24"/>
        <v>0</v>
      </c>
      <c r="W136" s="51">
        <f t="shared" si="24"/>
        <v>0</v>
      </c>
      <c r="X136" s="51">
        <f t="shared" si="24"/>
        <v>0</v>
      </c>
      <c r="Y136" s="51">
        <f t="shared" si="24"/>
        <v>0</v>
      </c>
      <c r="AD136"/>
      <c r="AI136"/>
    </row>
    <row r="137" spans="1:35" ht="12.75" customHeight="1" x14ac:dyDescent="0.25">
      <c r="A137"/>
      <c r="B137" s="46" t="str">
        <f>IF(ISBLANK(Costs!B137), "", Costs!B137)</f>
        <v/>
      </c>
      <c r="C137" s="46" t="str">
        <f>IF(ISBLANK(Costs!C137), "", Costs!C137)</f>
        <v/>
      </c>
      <c r="D137" s="46" t="str">
        <f>IF(ISBLANK(Costs!D137), "", Costs!D137)</f>
        <v/>
      </c>
      <c r="E137" s="46" t="str">
        <f>IF(ISBLANK(Costs!E137), "", Costs!E137)</f>
        <v/>
      </c>
      <c r="F137" s="46" t="str">
        <f>IF(ISBLANK(Costs!F137), "", Costs!F137)</f>
        <v>Labour</v>
      </c>
      <c r="G137" s="46" t="str">
        <f>IF(ISBLANK(Costs!G137), "", Costs!G137)</f>
        <v/>
      </c>
      <c r="H137" s="46" t="str">
        <f>IF(ISBLANK(Costs!H137), "", Costs!H137)</f>
        <v>Capex reduction</v>
      </c>
      <c r="I137" s="46" t="b">
        <f>IF(ISBLANK(Costs!I137), "", Costs!I137)</f>
        <v>0</v>
      </c>
      <c r="J137" s="14" t="str">
        <f>IF(ISBLANK(Costs!J137), "", Costs!J137)</f>
        <v/>
      </c>
      <c r="M137" s="55">
        <f>IF(ISNA(MATCH($C137,CriticalApps,0)),0,INDEX(Assumptions!$E$15:$H$26,MATCH($C137,CriticalApps,0),MATCH($A$3,Options,0)))</f>
        <v>0</v>
      </c>
      <c r="N137" s="86"/>
      <c r="T137"/>
      <c r="U137" s="51">
        <f t="shared" si="24"/>
        <v>0</v>
      </c>
      <c r="V137" s="51">
        <f t="shared" si="24"/>
        <v>0</v>
      </c>
      <c r="W137" s="51">
        <f t="shared" si="24"/>
        <v>0</v>
      </c>
      <c r="X137" s="51">
        <f t="shared" si="24"/>
        <v>0</v>
      </c>
      <c r="Y137" s="51">
        <f t="shared" si="24"/>
        <v>0</v>
      </c>
      <c r="AD137"/>
      <c r="AI137"/>
    </row>
    <row r="138" spans="1:35" ht="12.75" customHeight="1" x14ac:dyDescent="0.25">
      <c r="A138"/>
      <c r="B138" s="46" t="str">
        <f>IF(ISBLANK(Costs!B138), "", Costs!B138)</f>
        <v/>
      </c>
      <c r="C138" s="46" t="str">
        <f>IF(ISBLANK(Costs!C138), "", Costs!C138)</f>
        <v/>
      </c>
      <c r="D138" s="46" t="str">
        <f>IF(ISBLANK(Costs!D138), "", Costs!D138)</f>
        <v/>
      </c>
      <c r="E138" s="46" t="str">
        <f>IF(ISBLANK(Costs!E138), "", Costs!E138)</f>
        <v/>
      </c>
      <c r="F138" s="46" t="str">
        <f>IF(ISBLANK(Costs!F138), "", Costs!F138)</f>
        <v>Labour</v>
      </c>
      <c r="G138" s="46" t="str">
        <f>IF(ISBLANK(Costs!G138), "", Costs!G138)</f>
        <v/>
      </c>
      <c r="H138" s="46" t="str">
        <f>IF(ISBLANK(Costs!H138), "", Costs!H138)</f>
        <v>Capex reduction</v>
      </c>
      <c r="I138" s="46" t="b">
        <f>IF(ISBLANK(Costs!I138), "", Costs!I138)</f>
        <v>0</v>
      </c>
      <c r="J138" s="14" t="str">
        <f>IF(ISBLANK(Costs!J138), "", Costs!J138)</f>
        <v/>
      </c>
      <c r="M138" s="55">
        <f>IF(ISNA(MATCH($C138,CriticalApps,0)),0,INDEX(Assumptions!$E$15:$H$26,MATCH($C138,CriticalApps,0),MATCH($A$3,Options,0)))</f>
        <v>0</v>
      </c>
      <c r="N138" s="86"/>
      <c r="T138"/>
      <c r="U138" s="51">
        <f t="shared" si="24"/>
        <v>0</v>
      </c>
      <c r="V138" s="51">
        <f t="shared" si="24"/>
        <v>0</v>
      </c>
      <c r="W138" s="51">
        <f t="shared" si="24"/>
        <v>0</v>
      </c>
      <c r="X138" s="51">
        <f t="shared" si="24"/>
        <v>0</v>
      </c>
      <c r="Y138" s="51">
        <f t="shared" si="24"/>
        <v>0</v>
      </c>
      <c r="AD138"/>
      <c r="AI138"/>
    </row>
    <row r="139" spans="1:35" ht="12.75" customHeight="1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D139"/>
      <c r="AI139"/>
    </row>
    <row r="140" spans="1:35" ht="12.75" customHeight="1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D140"/>
      <c r="AI140"/>
    </row>
    <row r="141" spans="1:35" ht="12.75" customHeight="1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D141"/>
      <c r="AI141"/>
    </row>
    <row r="142" spans="1:35" ht="12.75" customHeight="1" x14ac:dyDescent="0.25">
      <c r="A142"/>
      <c r="B142" s="11" t="s">
        <v>70</v>
      </c>
      <c r="C142" s="11"/>
      <c r="D142" s="11"/>
      <c r="E142" s="72"/>
      <c r="F142" s="72"/>
      <c r="G142" s="72"/>
      <c r="H142" s="15"/>
      <c r="I142" s="11"/>
      <c r="J142" s="34"/>
      <c r="K142" s="15"/>
      <c r="L142" s="11"/>
      <c r="M142" s="15"/>
      <c r="N142" s="8"/>
      <c r="O142" s="11"/>
      <c r="P142" s="11"/>
      <c r="Q142" s="11"/>
      <c r="R142" s="11"/>
      <c r="S142" s="11"/>
      <c r="T142" s="11"/>
      <c r="U142" s="12">
        <f>SUM(U8:U138)</f>
        <v>3912263.2577101085</v>
      </c>
      <c r="V142" s="12">
        <f>SUM(V8:V138)</f>
        <v>4452284.826446292</v>
      </c>
      <c r="W142" s="12">
        <f>SUM(W8:W138)</f>
        <v>3032474.6117985905</v>
      </c>
      <c r="X142" s="12">
        <f>SUM(X8:X138)</f>
        <v>15238547.373874636</v>
      </c>
      <c r="Y142" s="12">
        <f>SUM(Y8:Y138)</f>
        <v>3493432.8210526956</v>
      </c>
      <c r="AD142"/>
      <c r="AI142"/>
    </row>
    <row r="143" spans="1:35" ht="12.75" customHeight="1" x14ac:dyDescent="0.25">
      <c r="A143"/>
      <c r="C143" s="8"/>
      <c r="D143" s="8"/>
      <c r="E143" s="69"/>
      <c r="F143" s="69"/>
      <c r="G143" s="69"/>
      <c r="H143" s="34"/>
      <c r="I143" s="8"/>
      <c r="J143" s="34"/>
      <c r="K143" s="34"/>
      <c r="L143" s="8"/>
      <c r="M143" s="34"/>
      <c r="N143" s="8"/>
      <c r="O143" s="8"/>
      <c r="P143" s="8"/>
      <c r="Q143" s="8"/>
      <c r="R143" s="8"/>
      <c r="S143" s="8"/>
      <c r="T143" s="8"/>
      <c r="U143" s="30"/>
      <c r="V143" s="30"/>
      <c r="W143" s="30"/>
      <c r="X143" s="30"/>
      <c r="Y143" s="30"/>
      <c r="AD143"/>
      <c r="AI143"/>
    </row>
    <row r="144" spans="1:35" ht="12.75" customHeight="1" x14ac:dyDescent="0.25">
      <c r="A144"/>
      <c r="C144" s="8"/>
      <c r="D144" s="8"/>
      <c r="E144" s="69"/>
      <c r="F144" s="69"/>
      <c r="G144" s="69"/>
      <c r="H144" s="34"/>
      <c r="I144" s="8"/>
      <c r="J144" s="34"/>
      <c r="K144" s="34"/>
      <c r="L144" s="8"/>
      <c r="M144" s="34"/>
      <c r="N144" s="8"/>
      <c r="O144" s="8"/>
      <c r="P144" s="8"/>
      <c r="Q144" s="8"/>
      <c r="R144" s="8"/>
      <c r="S144" s="8"/>
      <c r="T144" s="8"/>
      <c r="U144" s="30"/>
      <c r="V144" s="30"/>
      <c r="W144" s="30"/>
      <c r="X144" s="30"/>
      <c r="Y144" s="30"/>
      <c r="AD144"/>
      <c r="AI144"/>
    </row>
    <row r="145" spans="1:30" ht="12.75" customHeight="1" x14ac:dyDescent="0.25">
      <c r="A145"/>
      <c r="B145" s="7" t="s">
        <v>71</v>
      </c>
      <c r="I145" s="3"/>
      <c r="J145" s="14"/>
      <c r="N145" s="90"/>
      <c r="T145" s="3"/>
      <c r="AD145"/>
    </row>
    <row r="146" spans="1:30" ht="12.75" customHeight="1" x14ac:dyDescent="0.25">
      <c r="A146"/>
      <c r="B146" s="31" t="s">
        <v>8</v>
      </c>
      <c r="C146" s="31" t="s">
        <v>1</v>
      </c>
      <c r="D146" s="31"/>
      <c r="E146" s="71"/>
      <c r="F146" s="71"/>
      <c r="G146" s="136" t="str">
        <f>LEFT(B146,IF(LEFT($B146,1)="C",5,4))&amp;C146</f>
        <v>CapexLabour</v>
      </c>
      <c r="H146" s="32"/>
      <c r="I146" s="31"/>
      <c r="J146" s="14"/>
      <c r="K146" s="32"/>
      <c r="L146" s="31"/>
      <c r="M146" s="32"/>
      <c r="N146" s="5"/>
      <c r="O146" s="31"/>
      <c r="P146" s="31"/>
      <c r="Q146" s="31"/>
      <c r="R146" s="31"/>
      <c r="S146" s="31"/>
      <c r="T146" s="31"/>
      <c r="U146" s="33">
        <f t="shared" ref="U146:Y157" si="25">SUMIFS(U$8:U$138, $H$8:$H$138,$B146, $F$8:$F$138, $C146)</f>
        <v>504808.16228517541</v>
      </c>
      <c r="V146" s="33">
        <f t="shared" si="25"/>
        <v>574488.36470274744</v>
      </c>
      <c r="W146" s="33">
        <f t="shared" si="25"/>
        <v>391287.04668368911</v>
      </c>
      <c r="X146" s="33">
        <f t="shared" si="25"/>
        <v>1966264.1772741468</v>
      </c>
      <c r="Y146" s="33">
        <f t="shared" si="25"/>
        <v>450765.52529712202</v>
      </c>
    </row>
    <row r="147" spans="1:30" ht="12.75" customHeight="1" x14ac:dyDescent="0.25">
      <c r="A147"/>
      <c r="B147" s="5" t="s">
        <v>8</v>
      </c>
      <c r="C147" s="5" t="s">
        <v>0</v>
      </c>
      <c r="D147" s="5"/>
      <c r="E147" s="70"/>
      <c r="F147" s="70"/>
      <c r="G147" s="137" t="str">
        <f t="shared" ref="G147:G157" si="26">LEFT(B147,IF(LEFT($B147,1)="C",5,4))&amp;C147</f>
        <v>CapexMaterials</v>
      </c>
      <c r="H147" s="14"/>
      <c r="I147" s="5"/>
      <c r="J147" s="14"/>
      <c r="K147" s="14"/>
      <c r="L147" s="5"/>
      <c r="M147" s="14"/>
      <c r="N147" s="5"/>
      <c r="O147" s="5"/>
      <c r="P147" s="5"/>
      <c r="Q147" s="5"/>
      <c r="R147" s="5"/>
      <c r="S147" s="5"/>
      <c r="T147" s="5"/>
      <c r="U147" s="10">
        <f t="shared" si="25"/>
        <v>2524040.8114258768</v>
      </c>
      <c r="V147" s="10">
        <f t="shared" si="25"/>
        <v>2872441.8235137369</v>
      </c>
      <c r="W147" s="10">
        <f t="shared" si="25"/>
        <v>1956435.2334184456</v>
      </c>
      <c r="X147" s="10">
        <f t="shared" si="25"/>
        <v>9831320.8863707334</v>
      </c>
      <c r="Y147" s="10">
        <f t="shared" si="25"/>
        <v>2253827.6264856099</v>
      </c>
    </row>
    <row r="148" spans="1:30" ht="12.75" customHeight="1" x14ac:dyDescent="0.25">
      <c r="A148"/>
      <c r="B148" s="5" t="s">
        <v>8</v>
      </c>
      <c r="C148" s="5" t="s">
        <v>3</v>
      </c>
      <c r="D148" s="5"/>
      <c r="E148" s="70"/>
      <c r="F148" s="70"/>
      <c r="G148" s="137" t="str">
        <f t="shared" si="26"/>
        <v>CapexContracts</v>
      </c>
      <c r="H148" s="14"/>
      <c r="I148" s="5"/>
      <c r="J148" s="14"/>
      <c r="K148" s="14"/>
      <c r="L148" s="5"/>
      <c r="M148" s="14"/>
      <c r="N148" s="5"/>
      <c r="O148" s="5"/>
      <c r="P148" s="5"/>
      <c r="Q148" s="5"/>
      <c r="R148" s="5"/>
      <c r="S148" s="5"/>
      <c r="T148" s="5"/>
      <c r="U148" s="10">
        <f t="shared" si="25"/>
        <v>883414.28399905679</v>
      </c>
      <c r="V148" s="10">
        <f t="shared" si="25"/>
        <v>1005354.6382298078</v>
      </c>
      <c r="W148" s="10">
        <f t="shared" si="25"/>
        <v>684752.33169645595</v>
      </c>
      <c r="X148" s="10">
        <f t="shared" si="25"/>
        <v>3440962.3102297564</v>
      </c>
      <c r="Y148" s="10">
        <f t="shared" si="25"/>
        <v>788839.6692699634</v>
      </c>
    </row>
    <row r="149" spans="1:30" ht="12.75" customHeight="1" x14ac:dyDescent="0.25">
      <c r="A149"/>
      <c r="B149" s="5" t="s">
        <v>34</v>
      </c>
      <c r="C149" s="5" t="s">
        <v>1</v>
      </c>
      <c r="D149" s="5"/>
      <c r="E149" s="70"/>
      <c r="F149" s="70"/>
      <c r="G149" s="137" t="str">
        <f t="shared" si="26"/>
        <v>CapexLabour</v>
      </c>
      <c r="H149" s="14"/>
      <c r="I149" s="5"/>
      <c r="J149" s="14"/>
      <c r="K149" s="14"/>
      <c r="L149" s="5"/>
      <c r="M149" s="14"/>
      <c r="N149" s="5"/>
      <c r="O149" s="5"/>
      <c r="P149" s="5"/>
      <c r="Q149" s="5"/>
      <c r="R149" s="5"/>
      <c r="S149" s="5"/>
      <c r="T149" s="5"/>
      <c r="U149" s="10">
        <f t="shared" si="25"/>
        <v>0</v>
      </c>
      <c r="V149" s="10">
        <f t="shared" si="25"/>
        <v>0</v>
      </c>
      <c r="W149" s="10">
        <f t="shared" si="25"/>
        <v>0</v>
      </c>
      <c r="X149" s="10">
        <f t="shared" si="25"/>
        <v>0</v>
      </c>
      <c r="Y149" s="10">
        <f t="shared" si="25"/>
        <v>0</v>
      </c>
    </row>
    <row r="150" spans="1:30" ht="12.75" customHeight="1" x14ac:dyDescent="0.25">
      <c r="A150"/>
      <c r="B150" s="5" t="s">
        <v>34</v>
      </c>
      <c r="C150" s="5" t="s">
        <v>0</v>
      </c>
      <c r="D150" s="5"/>
      <c r="E150" s="70"/>
      <c r="F150" s="70"/>
      <c r="G150" s="137" t="str">
        <f t="shared" si="26"/>
        <v>CapexMaterials</v>
      </c>
      <c r="H150" s="14"/>
      <c r="I150" s="5"/>
      <c r="J150" s="14"/>
      <c r="K150" s="14"/>
      <c r="L150" s="5"/>
      <c r="M150" s="14"/>
      <c r="N150" s="5"/>
      <c r="O150" s="5"/>
      <c r="P150" s="5"/>
      <c r="Q150" s="5"/>
      <c r="R150" s="5"/>
      <c r="S150" s="5"/>
      <c r="T150" s="5"/>
      <c r="U150" s="10">
        <f t="shared" si="25"/>
        <v>0</v>
      </c>
      <c r="V150" s="10">
        <f t="shared" si="25"/>
        <v>0</v>
      </c>
      <c r="W150" s="10">
        <f t="shared" si="25"/>
        <v>0</v>
      </c>
      <c r="X150" s="10">
        <f t="shared" si="25"/>
        <v>0</v>
      </c>
      <c r="Y150" s="10">
        <f t="shared" si="25"/>
        <v>0</v>
      </c>
    </row>
    <row r="151" spans="1:30" ht="12.75" customHeight="1" x14ac:dyDescent="0.25">
      <c r="A151"/>
      <c r="B151" s="5" t="s">
        <v>34</v>
      </c>
      <c r="C151" s="5" t="s">
        <v>3</v>
      </c>
      <c r="D151" s="5"/>
      <c r="E151" s="70"/>
      <c r="F151" s="70"/>
      <c r="G151" s="137" t="str">
        <f t="shared" si="26"/>
        <v>CapexContracts</v>
      </c>
      <c r="H151" s="14"/>
      <c r="I151" s="5"/>
      <c r="J151" s="14"/>
      <c r="K151" s="14"/>
      <c r="L151" s="5"/>
      <c r="M151" s="14"/>
      <c r="N151" s="5"/>
      <c r="O151" s="5"/>
      <c r="P151" s="5"/>
      <c r="Q151" s="5"/>
      <c r="R151" s="5"/>
      <c r="S151" s="5"/>
      <c r="T151" s="5"/>
      <c r="U151" s="10">
        <f t="shared" si="25"/>
        <v>0</v>
      </c>
      <c r="V151" s="10">
        <f t="shared" si="25"/>
        <v>0</v>
      </c>
      <c r="W151" s="10">
        <f t="shared" si="25"/>
        <v>0</v>
      </c>
      <c r="X151" s="10">
        <f t="shared" si="25"/>
        <v>0</v>
      </c>
      <c r="Y151" s="10">
        <f t="shared" si="25"/>
        <v>0</v>
      </c>
    </row>
    <row r="152" spans="1:30" ht="12.75" customHeight="1" x14ac:dyDescent="0.25">
      <c r="A152"/>
      <c r="B152" s="5" t="s">
        <v>9</v>
      </c>
      <c r="C152" s="5" t="s">
        <v>1</v>
      </c>
      <c r="D152" s="5"/>
      <c r="E152" s="70"/>
      <c r="F152" s="70"/>
      <c r="G152" s="137" t="str">
        <f t="shared" si="26"/>
        <v>OpexLabour</v>
      </c>
      <c r="H152" s="14"/>
      <c r="I152" s="5"/>
      <c r="J152" s="14"/>
      <c r="K152" s="14"/>
      <c r="L152" s="5"/>
      <c r="M152" s="14"/>
      <c r="N152" s="5"/>
      <c r="O152" s="5"/>
      <c r="P152" s="5"/>
      <c r="Q152" s="5"/>
      <c r="R152" s="5"/>
      <c r="S152" s="5"/>
      <c r="T152" s="5"/>
      <c r="U152" s="10">
        <f t="shared" si="25"/>
        <v>0</v>
      </c>
      <c r="V152" s="10">
        <f t="shared" si="25"/>
        <v>0</v>
      </c>
      <c r="W152" s="10">
        <f t="shared" si="25"/>
        <v>0</v>
      </c>
      <c r="X152" s="10">
        <f t="shared" si="25"/>
        <v>0</v>
      </c>
      <c r="Y152" s="10">
        <f t="shared" si="25"/>
        <v>0</v>
      </c>
    </row>
    <row r="153" spans="1:30" ht="12.75" customHeight="1" x14ac:dyDescent="0.25">
      <c r="A153"/>
      <c r="B153" s="5" t="s">
        <v>9</v>
      </c>
      <c r="C153" s="5" t="s">
        <v>0</v>
      </c>
      <c r="D153" s="5"/>
      <c r="E153" s="70"/>
      <c r="F153" s="70"/>
      <c r="G153" s="137" t="str">
        <f t="shared" si="26"/>
        <v>OpexMaterials</v>
      </c>
      <c r="H153" s="14"/>
      <c r="I153" s="5"/>
      <c r="J153" s="14"/>
      <c r="K153" s="14"/>
      <c r="L153" s="5"/>
      <c r="M153" s="14"/>
      <c r="N153" s="5"/>
      <c r="O153" s="5"/>
      <c r="P153" s="5"/>
      <c r="Q153" s="5"/>
      <c r="R153" s="5"/>
      <c r="S153" s="5"/>
      <c r="T153" s="5"/>
      <c r="U153" s="10">
        <f t="shared" si="25"/>
        <v>0</v>
      </c>
      <c r="V153" s="10">
        <f t="shared" si="25"/>
        <v>0</v>
      </c>
      <c r="W153" s="10">
        <f t="shared" si="25"/>
        <v>0</v>
      </c>
      <c r="X153" s="10">
        <f t="shared" si="25"/>
        <v>0</v>
      </c>
      <c r="Y153" s="10">
        <f t="shared" si="25"/>
        <v>0</v>
      </c>
    </row>
    <row r="154" spans="1:30" ht="12.75" customHeight="1" x14ac:dyDescent="0.25">
      <c r="A154"/>
      <c r="B154" s="5" t="s">
        <v>9</v>
      </c>
      <c r="C154" s="5" t="s">
        <v>3</v>
      </c>
      <c r="D154" s="5"/>
      <c r="E154" s="70"/>
      <c r="F154" s="70"/>
      <c r="G154" s="137" t="str">
        <f t="shared" si="26"/>
        <v>OpexContracts</v>
      </c>
      <c r="H154" s="14"/>
      <c r="I154" s="5"/>
      <c r="J154" s="14"/>
      <c r="K154" s="14"/>
      <c r="L154" s="5"/>
      <c r="M154" s="14"/>
      <c r="N154" s="5"/>
      <c r="O154" s="5"/>
      <c r="P154" s="5"/>
      <c r="Q154" s="5"/>
      <c r="R154" s="5"/>
      <c r="S154" s="5"/>
      <c r="T154" s="5"/>
      <c r="U154" s="10">
        <f t="shared" si="25"/>
        <v>0</v>
      </c>
      <c r="V154" s="10">
        <f t="shared" si="25"/>
        <v>0</v>
      </c>
      <c r="W154" s="10">
        <f t="shared" si="25"/>
        <v>0</v>
      </c>
      <c r="X154" s="10">
        <f t="shared" si="25"/>
        <v>0</v>
      </c>
      <c r="Y154" s="10">
        <f t="shared" si="25"/>
        <v>0</v>
      </c>
    </row>
    <row r="155" spans="1:30" ht="12.75" customHeight="1" x14ac:dyDescent="0.25">
      <c r="A155"/>
      <c r="B155" s="5" t="s">
        <v>35</v>
      </c>
      <c r="C155" s="5" t="s">
        <v>1</v>
      </c>
      <c r="D155" s="8"/>
      <c r="E155" s="69"/>
      <c r="F155" s="69"/>
      <c r="G155" s="137" t="str">
        <f t="shared" si="26"/>
        <v>OpexLabour</v>
      </c>
      <c r="H155" s="34"/>
      <c r="I155" s="8"/>
      <c r="J155" s="34"/>
      <c r="K155" s="34"/>
      <c r="L155" s="8"/>
      <c r="M155" s="34"/>
      <c r="N155" s="8"/>
      <c r="O155" s="8"/>
      <c r="P155" s="8"/>
      <c r="Q155" s="8"/>
      <c r="R155" s="8"/>
      <c r="S155" s="8"/>
      <c r="T155" s="8"/>
      <c r="U155" s="10">
        <f t="shared" si="25"/>
        <v>0</v>
      </c>
      <c r="V155" s="10">
        <f t="shared" si="25"/>
        <v>0</v>
      </c>
      <c r="W155" s="10">
        <f t="shared" si="25"/>
        <v>0</v>
      </c>
      <c r="X155" s="10">
        <f t="shared" si="25"/>
        <v>0</v>
      </c>
      <c r="Y155" s="10">
        <f t="shared" si="25"/>
        <v>0</v>
      </c>
    </row>
    <row r="156" spans="1:30" ht="12.75" customHeight="1" x14ac:dyDescent="0.25">
      <c r="A156"/>
      <c r="B156" s="5" t="s">
        <v>35</v>
      </c>
      <c r="C156" s="5" t="s">
        <v>0</v>
      </c>
      <c r="D156" s="8"/>
      <c r="E156" s="69"/>
      <c r="F156" s="69"/>
      <c r="G156" s="137" t="str">
        <f t="shared" si="26"/>
        <v>OpexMaterials</v>
      </c>
      <c r="H156" s="34"/>
      <c r="I156" s="8"/>
      <c r="J156" s="34"/>
      <c r="K156" s="34"/>
      <c r="L156" s="8"/>
      <c r="M156" s="34"/>
      <c r="N156" s="8"/>
      <c r="O156" s="8"/>
      <c r="P156" s="8"/>
      <c r="Q156" s="8"/>
      <c r="R156" s="8"/>
      <c r="S156" s="8"/>
      <c r="T156" s="8"/>
      <c r="U156" s="10">
        <f t="shared" si="25"/>
        <v>0</v>
      </c>
      <c r="V156" s="10">
        <f t="shared" si="25"/>
        <v>0</v>
      </c>
      <c r="W156" s="10">
        <f t="shared" si="25"/>
        <v>0</v>
      </c>
      <c r="X156" s="10">
        <f t="shared" si="25"/>
        <v>0</v>
      </c>
      <c r="Y156" s="10">
        <f t="shared" si="25"/>
        <v>0</v>
      </c>
    </row>
    <row r="157" spans="1:30" ht="12.75" customHeight="1" x14ac:dyDescent="0.25">
      <c r="A157"/>
      <c r="B157" s="5" t="s">
        <v>35</v>
      </c>
      <c r="C157" s="4" t="s">
        <v>3</v>
      </c>
      <c r="D157" s="8"/>
      <c r="E157" s="69"/>
      <c r="F157" s="69"/>
      <c r="G157" s="137" t="str">
        <f t="shared" si="26"/>
        <v>OpexContracts</v>
      </c>
      <c r="H157" s="34"/>
      <c r="I157" s="8"/>
      <c r="J157" s="34"/>
      <c r="K157" s="34"/>
      <c r="L157" s="8"/>
      <c r="M157" s="34"/>
      <c r="N157" s="8"/>
      <c r="O157" s="8"/>
      <c r="P157" s="8"/>
      <c r="Q157" s="8"/>
      <c r="R157" s="8"/>
      <c r="S157" s="8"/>
      <c r="T157" s="8"/>
      <c r="U157" s="80">
        <f t="shared" si="25"/>
        <v>0</v>
      </c>
      <c r="V157" s="80">
        <f t="shared" si="25"/>
        <v>0</v>
      </c>
      <c r="W157" s="80">
        <f t="shared" si="25"/>
        <v>0</v>
      </c>
      <c r="X157" s="80">
        <f t="shared" si="25"/>
        <v>0</v>
      </c>
      <c r="Y157" s="80">
        <f t="shared" si="25"/>
        <v>0</v>
      </c>
    </row>
    <row r="158" spans="1:30" ht="12.75" customHeight="1" x14ac:dyDescent="0.25">
      <c r="A158"/>
      <c r="B158" s="11" t="s">
        <v>65</v>
      </c>
      <c r="C158" s="11"/>
      <c r="D158" s="11"/>
      <c r="E158" s="72"/>
      <c r="F158" s="72"/>
      <c r="G158" s="72"/>
      <c r="H158" s="15"/>
      <c r="I158" s="11"/>
      <c r="J158" s="34"/>
      <c r="K158" s="15"/>
      <c r="L158" s="11"/>
      <c r="M158" s="15"/>
      <c r="N158" s="8"/>
      <c r="O158" s="11"/>
      <c r="P158" s="11"/>
      <c r="Q158" s="11"/>
      <c r="R158" s="11"/>
      <c r="S158" s="11"/>
      <c r="T158" s="11"/>
      <c r="U158" s="12">
        <f>SUM(U146:U157)</f>
        <v>3912263.2577101085</v>
      </c>
      <c r="V158" s="12">
        <f t="shared" ref="V158:Y158" si="27">SUM(V146:V157)</f>
        <v>4452284.826446292</v>
      </c>
      <c r="W158" s="12">
        <f t="shared" si="27"/>
        <v>3032474.6117985905</v>
      </c>
      <c r="X158" s="12">
        <f t="shared" si="27"/>
        <v>15238547.373874636</v>
      </c>
      <c r="Y158" s="12">
        <f t="shared" si="27"/>
        <v>3493432.8210526956</v>
      </c>
      <c r="AA158" s="160">
        <f>(--(ROUND(SUM(U158:Y158)-SUM(U$142:Y$142), 2)=0))</f>
        <v>1</v>
      </c>
    </row>
    <row r="159" spans="1:30" ht="12.75" customHeight="1" x14ac:dyDescent="0.25">
      <c r="A159"/>
      <c r="B159" s="8"/>
      <c r="C159" s="8"/>
      <c r="D159" s="8"/>
      <c r="E159" s="69"/>
      <c r="F159" s="69"/>
      <c r="G159" s="69"/>
      <c r="H159" s="34"/>
      <c r="I159" s="8"/>
      <c r="J159" s="34"/>
      <c r="K159" s="34"/>
      <c r="L159" s="8"/>
      <c r="M159" s="34"/>
      <c r="N159" s="8"/>
      <c r="O159" s="8"/>
      <c r="P159" s="8"/>
      <c r="Q159" s="8"/>
      <c r="R159" s="8"/>
      <c r="S159" s="8"/>
      <c r="T159" s="8"/>
      <c r="U159" s="30"/>
      <c r="V159" s="30"/>
      <c r="W159" s="30"/>
      <c r="X159" s="30"/>
      <c r="Y159" s="30"/>
    </row>
    <row r="160" spans="1:30" ht="12.75" customHeight="1" x14ac:dyDescent="0.25">
      <c r="A160"/>
      <c r="B160" s="8"/>
      <c r="C160" s="8"/>
      <c r="D160" s="8"/>
      <c r="E160" s="69"/>
      <c r="F160" s="69"/>
      <c r="G160" s="69"/>
      <c r="H160" s="34"/>
      <c r="I160" s="8"/>
      <c r="J160" s="34"/>
      <c r="K160" s="34"/>
      <c r="L160" s="8"/>
      <c r="M160" s="34"/>
      <c r="N160" s="8"/>
      <c r="O160" s="8"/>
      <c r="P160" s="8"/>
      <c r="Q160" s="8"/>
      <c r="R160" s="8"/>
      <c r="S160" s="8"/>
      <c r="T160" s="8"/>
      <c r="U160" s="30"/>
      <c r="V160" s="30"/>
      <c r="W160" s="30"/>
      <c r="X160" s="30"/>
      <c r="Y160" s="30"/>
    </row>
    <row r="161" spans="1:27" ht="12.75" customHeight="1" x14ac:dyDescent="0.25">
      <c r="A161"/>
      <c r="B161" s="7" t="s">
        <v>72</v>
      </c>
      <c r="J161" s="14"/>
      <c r="N161" s="5"/>
    </row>
    <row r="162" spans="1:27" ht="12.75" customHeight="1" x14ac:dyDescent="0.25">
      <c r="A162"/>
      <c r="B162" s="31" t="s">
        <v>8</v>
      </c>
      <c r="C162" s="31"/>
      <c r="D162" s="31"/>
      <c r="E162" s="71"/>
      <c r="F162" s="71"/>
      <c r="G162" s="71"/>
      <c r="H162" s="32"/>
      <c r="I162" s="31"/>
      <c r="J162" s="14"/>
      <c r="K162" s="32"/>
      <c r="L162" s="31"/>
      <c r="M162" s="32"/>
      <c r="N162" s="5"/>
      <c r="O162" s="31"/>
      <c r="P162" s="31"/>
      <c r="Q162" s="31"/>
      <c r="R162" s="31"/>
      <c r="S162" s="31"/>
      <c r="T162" s="31"/>
      <c r="U162" s="33">
        <f>SUMIF($B$146:$B$157,$B162,U$146:U$157)</f>
        <v>3912263.2577101085</v>
      </c>
      <c r="V162" s="33">
        <f t="shared" ref="V162:Y165" si="28">SUMIF($B$146:$B$157,$B162,V$146:V$157)</f>
        <v>4452284.826446292</v>
      </c>
      <c r="W162" s="33">
        <f t="shared" si="28"/>
        <v>3032474.6117985905</v>
      </c>
      <c r="X162" s="33">
        <f t="shared" si="28"/>
        <v>15238547.373874636</v>
      </c>
      <c r="Y162" s="33">
        <f t="shared" si="28"/>
        <v>3493432.8210526956</v>
      </c>
    </row>
    <row r="163" spans="1:27" ht="12.75" customHeight="1" x14ac:dyDescent="0.25">
      <c r="A163"/>
      <c r="B163" s="5" t="s">
        <v>34</v>
      </c>
      <c r="C163" s="5"/>
      <c r="D163" s="5"/>
      <c r="E163" s="70"/>
      <c r="F163" s="70"/>
      <c r="G163" s="70"/>
      <c r="H163" s="14"/>
      <c r="I163" s="5"/>
      <c r="J163" s="14"/>
      <c r="K163" s="14"/>
      <c r="L163" s="5"/>
      <c r="M163" s="14"/>
      <c r="N163" s="5"/>
      <c r="O163" s="5"/>
      <c r="P163" s="5"/>
      <c r="Q163" s="5"/>
      <c r="R163" s="5"/>
      <c r="S163" s="5"/>
      <c r="T163" s="5"/>
      <c r="U163" s="10">
        <f>SUMIF($B$146:$B$157,$B163,U$146:U$157)</f>
        <v>0</v>
      </c>
      <c r="V163" s="10">
        <f t="shared" si="28"/>
        <v>0</v>
      </c>
      <c r="W163" s="10">
        <f t="shared" si="28"/>
        <v>0</v>
      </c>
      <c r="X163" s="10">
        <f t="shared" si="28"/>
        <v>0</v>
      </c>
      <c r="Y163" s="10">
        <f t="shared" si="28"/>
        <v>0</v>
      </c>
    </row>
    <row r="164" spans="1:27" ht="12.75" customHeight="1" x14ac:dyDescent="0.25">
      <c r="A164"/>
      <c r="B164" s="5" t="s">
        <v>9</v>
      </c>
      <c r="C164" s="5"/>
      <c r="D164" s="5"/>
      <c r="E164" s="70"/>
      <c r="F164" s="70"/>
      <c r="G164" s="70"/>
      <c r="H164" s="14"/>
      <c r="I164" s="5"/>
      <c r="J164" s="14"/>
      <c r="K164" s="14"/>
      <c r="L164" s="5"/>
      <c r="M164" s="14"/>
      <c r="N164" s="5"/>
      <c r="O164" s="5"/>
      <c r="P164" s="5"/>
      <c r="Q164" s="5"/>
      <c r="R164" s="5"/>
      <c r="S164" s="5"/>
      <c r="T164" s="5"/>
      <c r="U164" s="10">
        <f>SUMIF($B$146:$B$157,$B164,U$146:U$157)</f>
        <v>0</v>
      </c>
      <c r="V164" s="10">
        <f t="shared" si="28"/>
        <v>0</v>
      </c>
      <c r="W164" s="10">
        <f t="shared" si="28"/>
        <v>0</v>
      </c>
      <c r="X164" s="10">
        <f t="shared" si="28"/>
        <v>0</v>
      </c>
      <c r="Y164" s="10">
        <f t="shared" si="28"/>
        <v>0</v>
      </c>
    </row>
    <row r="165" spans="1:27" ht="12.75" customHeight="1" x14ac:dyDescent="0.25">
      <c r="A165"/>
      <c r="B165" s="5" t="s">
        <v>35</v>
      </c>
      <c r="C165" s="5"/>
      <c r="D165" s="5"/>
      <c r="E165" s="70"/>
      <c r="F165" s="70"/>
      <c r="G165" s="70"/>
      <c r="H165" s="14"/>
      <c r="I165" s="5"/>
      <c r="J165" s="14"/>
      <c r="K165" s="14"/>
      <c r="L165" s="5"/>
      <c r="M165" s="14"/>
      <c r="N165" s="5"/>
      <c r="O165" s="5"/>
      <c r="P165" s="5"/>
      <c r="Q165" s="5"/>
      <c r="R165" s="5"/>
      <c r="S165" s="5"/>
      <c r="T165" s="5"/>
      <c r="U165" s="80">
        <f>SUMIF($B$146:$B$157,$B165,U$146:U$157)</f>
        <v>0</v>
      </c>
      <c r="V165" s="80">
        <f t="shared" si="28"/>
        <v>0</v>
      </c>
      <c r="W165" s="80">
        <f t="shared" si="28"/>
        <v>0</v>
      </c>
      <c r="X165" s="80">
        <f t="shared" si="28"/>
        <v>0</v>
      </c>
      <c r="Y165" s="80">
        <f t="shared" si="28"/>
        <v>0</v>
      </c>
    </row>
    <row r="166" spans="1:27" ht="12.75" customHeight="1" x14ac:dyDescent="0.25">
      <c r="A166"/>
      <c r="B166" s="11" t="s">
        <v>65</v>
      </c>
      <c r="C166" s="11"/>
      <c r="D166" s="11"/>
      <c r="E166" s="72"/>
      <c r="F166" s="72"/>
      <c r="G166" s="72"/>
      <c r="H166" s="15"/>
      <c r="I166" s="11"/>
      <c r="J166" s="34"/>
      <c r="K166" s="15"/>
      <c r="L166" s="11"/>
      <c r="M166" s="15"/>
      <c r="N166" s="8"/>
      <c r="O166" s="11"/>
      <c r="P166" s="11"/>
      <c r="Q166" s="11"/>
      <c r="R166" s="11"/>
      <c r="S166" s="11"/>
      <c r="T166" s="11"/>
      <c r="U166" s="12">
        <f>SUM(U162:U165)</f>
        <v>3912263.2577101085</v>
      </c>
      <c r="V166" s="12">
        <f>SUM(V162:V165)</f>
        <v>4452284.826446292</v>
      </c>
      <c r="W166" s="12">
        <f>SUM(W162:W165)</f>
        <v>3032474.6117985905</v>
      </c>
      <c r="X166" s="12">
        <f>SUM(X162:X165)</f>
        <v>15238547.373874636</v>
      </c>
      <c r="Y166" s="12">
        <f>SUM(Y162:Y165)</f>
        <v>3493432.8210526956</v>
      </c>
      <c r="AA166" s="160">
        <f>(--(ROUND(SUM(U166:Y166)-SUM(U$142:Y$142), 2)=0))</f>
        <v>1</v>
      </c>
    </row>
    <row r="167" spans="1:27" ht="12.75" customHeight="1" x14ac:dyDescent="0.25">
      <c r="A167"/>
      <c r="B167"/>
      <c r="C167"/>
      <c r="D167"/>
      <c r="E167"/>
      <c r="F167"/>
      <c r="G167"/>
      <c r="H167"/>
      <c r="I167"/>
      <c r="J167" s="86"/>
      <c r="K167" s="1"/>
      <c r="M167" s="1"/>
      <c r="N167" s="5"/>
    </row>
    <row r="168" spans="1:27" ht="12.75" customHeight="1" x14ac:dyDescent="0.25">
      <c r="A168"/>
      <c r="B168"/>
      <c r="C168"/>
      <c r="D168"/>
      <c r="E168"/>
      <c r="F168"/>
      <c r="G168"/>
      <c r="H168"/>
      <c r="I168"/>
      <c r="J168" s="86"/>
      <c r="K168" s="1"/>
      <c r="M168" s="1"/>
      <c r="N168" s="5"/>
    </row>
    <row r="169" spans="1:27" ht="12.75" customHeight="1" x14ac:dyDescent="0.25">
      <c r="A169"/>
      <c r="B169" s="7" t="s">
        <v>73</v>
      </c>
      <c r="C169"/>
      <c r="D169"/>
      <c r="E169"/>
      <c r="F169"/>
      <c r="G169"/>
      <c r="H169"/>
      <c r="I169"/>
      <c r="J169" s="86"/>
      <c r="K169" s="1"/>
      <c r="M169" s="1"/>
      <c r="N169" s="5"/>
    </row>
    <row r="170" spans="1:27" ht="12.75" customHeight="1" x14ac:dyDescent="0.25">
      <c r="A170"/>
      <c r="B170" s="31" t="s">
        <v>1</v>
      </c>
      <c r="C170" s="31"/>
      <c r="D170" s="31"/>
      <c r="E170" s="71"/>
      <c r="F170" s="71"/>
      <c r="G170" s="71"/>
      <c r="H170" s="32" t="s">
        <v>8</v>
      </c>
      <c r="I170" s="31"/>
      <c r="J170" s="14"/>
      <c r="K170" s="32"/>
      <c r="L170" s="31"/>
      <c r="M170" s="32"/>
      <c r="N170" s="5"/>
      <c r="O170" s="31"/>
      <c r="P170" s="31"/>
      <c r="Q170" s="31"/>
      <c r="R170" s="31"/>
      <c r="S170" s="31"/>
      <c r="T170" s="31"/>
      <c r="U170" s="33">
        <f>SUMIF($G$146:$G$157,$H170&amp;$B170,U$146:U$157)</f>
        <v>504808.16228517541</v>
      </c>
      <c r="V170" s="33">
        <f t="shared" ref="V170:Y172" si="29">SUMIF($G$146:$G$157,$H170&amp;$B170,V$146:V$157)</f>
        <v>574488.36470274744</v>
      </c>
      <c r="W170" s="33">
        <f t="shared" si="29"/>
        <v>391287.04668368911</v>
      </c>
      <c r="X170" s="33">
        <f t="shared" si="29"/>
        <v>1966264.1772741468</v>
      </c>
      <c r="Y170" s="33">
        <f t="shared" si="29"/>
        <v>450765.52529712202</v>
      </c>
    </row>
    <row r="171" spans="1:27" ht="12.75" customHeight="1" x14ac:dyDescent="0.25">
      <c r="A171"/>
      <c r="B171" s="5" t="s">
        <v>0</v>
      </c>
      <c r="C171" s="5"/>
      <c r="D171" s="5"/>
      <c r="E171" s="70"/>
      <c r="F171" s="70"/>
      <c r="G171" s="70"/>
      <c r="H171" s="14" t="s">
        <v>8</v>
      </c>
      <c r="I171" s="5"/>
      <c r="J171" s="14"/>
      <c r="K171" s="14"/>
      <c r="L171" s="5"/>
      <c r="M171" s="14"/>
      <c r="N171" s="5"/>
      <c r="O171" s="5"/>
      <c r="P171" s="5"/>
      <c r="Q171" s="5"/>
      <c r="R171" s="5"/>
      <c r="S171" s="5"/>
      <c r="T171" s="5"/>
      <c r="U171" s="10">
        <f>SUMIF($G$146:$G$157,$H171&amp;$B171,U$146:U$157)</f>
        <v>2524040.8114258768</v>
      </c>
      <c r="V171" s="10">
        <f t="shared" si="29"/>
        <v>2872441.8235137369</v>
      </c>
      <c r="W171" s="10">
        <f t="shared" si="29"/>
        <v>1956435.2334184456</v>
      </c>
      <c r="X171" s="10">
        <f t="shared" si="29"/>
        <v>9831320.8863707334</v>
      </c>
      <c r="Y171" s="10">
        <f t="shared" si="29"/>
        <v>2253827.6264856099</v>
      </c>
    </row>
    <row r="172" spans="1:27" ht="12.75" customHeight="1" x14ac:dyDescent="0.25">
      <c r="A172"/>
      <c r="B172" s="5" t="s">
        <v>3</v>
      </c>
      <c r="C172" s="5"/>
      <c r="D172" s="5"/>
      <c r="E172" s="70"/>
      <c r="F172" s="70"/>
      <c r="G172" s="70"/>
      <c r="H172" s="14" t="s">
        <v>8</v>
      </c>
      <c r="I172" s="5"/>
      <c r="J172" s="14"/>
      <c r="K172" s="14"/>
      <c r="L172" s="5"/>
      <c r="M172" s="14"/>
      <c r="N172" s="5"/>
      <c r="O172" s="5"/>
      <c r="P172" s="5"/>
      <c r="Q172" s="5"/>
      <c r="R172" s="5"/>
      <c r="S172" s="5"/>
      <c r="T172" s="5"/>
      <c r="U172" s="80">
        <f>SUMIF($G$146:$G$157,$H172&amp;$B172,U$146:U$157)</f>
        <v>883414.28399905679</v>
      </c>
      <c r="V172" s="80">
        <f t="shared" si="29"/>
        <v>1005354.6382298078</v>
      </c>
      <c r="W172" s="80">
        <f t="shared" si="29"/>
        <v>684752.33169645595</v>
      </c>
      <c r="X172" s="80">
        <f t="shared" si="29"/>
        <v>3440962.3102297564</v>
      </c>
      <c r="Y172" s="80">
        <f t="shared" si="29"/>
        <v>788839.6692699634</v>
      </c>
    </row>
    <row r="173" spans="1:27" ht="12.75" customHeight="1" x14ac:dyDescent="0.25">
      <c r="A173"/>
      <c r="B173" s="11" t="s">
        <v>56</v>
      </c>
      <c r="C173" s="11"/>
      <c r="D173" s="11"/>
      <c r="E173" s="72"/>
      <c r="F173" s="72"/>
      <c r="G173" s="72"/>
      <c r="H173" s="15"/>
      <c r="I173" s="11"/>
      <c r="J173" s="34"/>
      <c r="K173" s="15"/>
      <c r="L173" s="11"/>
      <c r="M173" s="15"/>
      <c r="N173" s="8"/>
      <c r="O173" s="11"/>
      <c r="P173" s="11"/>
      <c r="Q173" s="11"/>
      <c r="R173" s="11"/>
      <c r="S173" s="11"/>
      <c r="T173" s="11"/>
      <c r="U173" s="12">
        <f>SUM(U170:U172)</f>
        <v>3912263.2577101085</v>
      </c>
      <c r="V173" s="12">
        <f>SUM(V170:V172)</f>
        <v>4452284.826446292</v>
      </c>
      <c r="W173" s="12">
        <f>SUM(W170:W172)</f>
        <v>3032474.6117985905</v>
      </c>
      <c r="X173" s="12">
        <f>SUM(X170:X172)</f>
        <v>15238547.373874636</v>
      </c>
      <c r="Y173" s="12">
        <f>SUM(Y170:Y172)</f>
        <v>3493432.8210526956</v>
      </c>
      <c r="AA173" s="160">
        <f>(--(SUM(U162:Y163)=SUM(U173:Y173)))</f>
        <v>1</v>
      </c>
    </row>
    <row r="174" spans="1:27" ht="12.75" customHeight="1" x14ac:dyDescent="0.25">
      <c r="A174"/>
      <c r="B174" s="8"/>
      <c r="C174" s="8"/>
      <c r="D174" s="8"/>
      <c r="E174" s="69"/>
      <c r="F174" s="69"/>
      <c r="G174" s="69"/>
      <c r="H174" s="34"/>
      <c r="I174" s="8"/>
      <c r="J174" s="34"/>
      <c r="K174" s="34"/>
      <c r="L174" s="8"/>
      <c r="M174" s="34"/>
      <c r="N174" s="8"/>
      <c r="O174" s="8"/>
      <c r="P174" s="8"/>
      <c r="Q174" s="8"/>
      <c r="R174" s="8"/>
      <c r="S174" s="8"/>
      <c r="T174" s="8"/>
      <c r="U174" s="30"/>
      <c r="V174" s="30"/>
      <c r="W174" s="30"/>
      <c r="X174" s="30"/>
      <c r="Y174" s="30"/>
    </row>
    <row r="175" spans="1:27" ht="12.75" customHeight="1" x14ac:dyDescent="0.25">
      <c r="A175"/>
      <c r="B175" s="7" t="s">
        <v>74</v>
      </c>
      <c r="C175" s="8"/>
      <c r="D175" s="8"/>
      <c r="E175" s="69"/>
      <c r="F175" s="69"/>
      <c r="G175" s="69"/>
      <c r="H175" s="34"/>
      <c r="I175" s="8"/>
      <c r="J175" s="34"/>
      <c r="K175" s="34"/>
      <c r="L175" s="8"/>
      <c r="M175" s="34"/>
      <c r="N175" s="8"/>
      <c r="O175" s="8"/>
      <c r="P175" s="8"/>
      <c r="Q175" s="8"/>
      <c r="R175" s="8"/>
      <c r="S175" s="8"/>
      <c r="T175" s="8"/>
      <c r="U175" s="30"/>
      <c r="V175" s="30"/>
      <c r="W175" s="30"/>
      <c r="X175" s="30"/>
      <c r="Y175" s="30"/>
    </row>
    <row r="176" spans="1:27" ht="12.75" customHeight="1" x14ac:dyDescent="0.25">
      <c r="A176"/>
      <c r="B176" s="31" t="s">
        <v>1</v>
      </c>
      <c r="C176" s="31"/>
      <c r="D176" s="31"/>
      <c r="E176" s="71"/>
      <c r="F176" s="71"/>
      <c r="G176" s="71"/>
      <c r="H176" s="32" t="s">
        <v>9</v>
      </c>
      <c r="I176" s="31"/>
      <c r="J176" s="14"/>
      <c r="K176" s="32"/>
      <c r="L176" s="31"/>
      <c r="M176" s="32"/>
      <c r="N176" s="5"/>
      <c r="O176" s="31"/>
      <c r="P176" s="31"/>
      <c r="Q176" s="31"/>
      <c r="R176" s="31"/>
      <c r="S176" s="31"/>
      <c r="T176" s="31"/>
      <c r="U176" s="33">
        <f>SUMIF($G$146:$G$157,$H176&amp;$B176,U$146:U$157)</f>
        <v>0</v>
      </c>
      <c r="V176" s="33">
        <f t="shared" ref="V176:Y178" si="30">SUMIF($G$146:$G$157,$H176&amp;$B176,V$146:V$157)</f>
        <v>0</v>
      </c>
      <c r="W176" s="33">
        <f t="shared" si="30"/>
        <v>0</v>
      </c>
      <c r="X176" s="33">
        <f t="shared" si="30"/>
        <v>0</v>
      </c>
      <c r="Y176" s="33">
        <f t="shared" si="30"/>
        <v>0</v>
      </c>
    </row>
    <row r="177" spans="1:27" ht="12.75" customHeight="1" x14ac:dyDescent="0.25">
      <c r="A177"/>
      <c r="B177" s="5" t="s">
        <v>0</v>
      </c>
      <c r="C177" s="5"/>
      <c r="D177" s="5"/>
      <c r="E177" s="70"/>
      <c r="F177" s="70"/>
      <c r="G177" s="70"/>
      <c r="H177" s="14" t="s">
        <v>9</v>
      </c>
      <c r="I177" s="5"/>
      <c r="J177" s="14"/>
      <c r="K177" s="14"/>
      <c r="L177" s="5"/>
      <c r="M177" s="14"/>
      <c r="N177" s="5"/>
      <c r="O177" s="5"/>
      <c r="P177" s="5"/>
      <c r="Q177" s="5"/>
      <c r="R177" s="5"/>
      <c r="S177" s="5"/>
      <c r="T177" s="5"/>
      <c r="U177" s="10">
        <f>SUMIF($G$146:$G$157,$H177&amp;$B177,U$146:U$157)</f>
        <v>0</v>
      </c>
      <c r="V177" s="10">
        <f t="shared" si="30"/>
        <v>0</v>
      </c>
      <c r="W177" s="10">
        <f t="shared" si="30"/>
        <v>0</v>
      </c>
      <c r="X177" s="10">
        <f t="shared" si="30"/>
        <v>0</v>
      </c>
      <c r="Y177" s="10">
        <f t="shared" si="30"/>
        <v>0</v>
      </c>
    </row>
    <row r="178" spans="1:27" ht="12.75" customHeight="1" x14ac:dyDescent="0.25">
      <c r="A178"/>
      <c r="B178" s="5" t="s">
        <v>3</v>
      </c>
      <c r="C178" s="5"/>
      <c r="D178" s="5"/>
      <c r="E178" s="70"/>
      <c r="F178" s="70"/>
      <c r="G178" s="70"/>
      <c r="H178" s="14" t="s">
        <v>9</v>
      </c>
      <c r="I178" s="5"/>
      <c r="J178" s="14"/>
      <c r="K178" s="14"/>
      <c r="L178" s="5"/>
      <c r="M178" s="14"/>
      <c r="N178" s="5"/>
      <c r="O178" s="5"/>
      <c r="P178" s="5"/>
      <c r="Q178" s="5"/>
      <c r="R178" s="5"/>
      <c r="S178" s="5"/>
      <c r="T178" s="5"/>
      <c r="U178" s="80">
        <f>SUMIF($G$146:$G$157,$H178&amp;$B178,U$146:U$157)</f>
        <v>0</v>
      </c>
      <c r="V178" s="80">
        <f t="shared" si="30"/>
        <v>0</v>
      </c>
      <c r="W178" s="80">
        <f t="shared" si="30"/>
        <v>0</v>
      </c>
      <c r="X178" s="80">
        <f t="shared" si="30"/>
        <v>0</v>
      </c>
      <c r="Y178" s="80">
        <f t="shared" si="30"/>
        <v>0</v>
      </c>
    </row>
    <row r="179" spans="1:27" ht="12.75" customHeight="1" x14ac:dyDescent="0.25">
      <c r="A179"/>
      <c r="B179" s="11" t="s">
        <v>67</v>
      </c>
      <c r="C179" s="11"/>
      <c r="D179" s="11"/>
      <c r="E179" s="72"/>
      <c r="F179" s="72"/>
      <c r="G179" s="72"/>
      <c r="H179" s="15"/>
      <c r="I179" s="11"/>
      <c r="J179" s="34"/>
      <c r="K179" s="15"/>
      <c r="L179" s="11"/>
      <c r="M179" s="15"/>
      <c r="N179" s="8"/>
      <c r="O179" s="11"/>
      <c r="P179" s="11"/>
      <c r="Q179" s="11"/>
      <c r="R179" s="11"/>
      <c r="S179" s="11"/>
      <c r="T179" s="11"/>
      <c r="U179" s="12">
        <f>SUM(U176:U178)</f>
        <v>0</v>
      </c>
      <c r="V179" s="12">
        <f>SUM(V176:V178)</f>
        <v>0</v>
      </c>
      <c r="W179" s="12">
        <f>SUM(W176:W178)</f>
        <v>0</v>
      </c>
      <c r="X179" s="12">
        <f>SUM(X176:X178)</f>
        <v>0</v>
      </c>
      <c r="Y179" s="12">
        <f>SUM(Y176:Y178)</f>
        <v>0</v>
      </c>
      <c r="AA179" s="160">
        <f>(--(ROUND(SUM(U164:Y165)-SUM(U179:Y179),3)=0))</f>
        <v>1</v>
      </c>
    </row>
    <row r="180" spans="1:27" ht="12.75" customHeight="1" x14ac:dyDescent="0.25">
      <c r="A180"/>
      <c r="B180" s="8"/>
      <c r="C180" s="8"/>
      <c r="D180" s="8"/>
      <c r="E180" s="69"/>
      <c r="F180" s="69"/>
      <c r="G180" s="69"/>
      <c r="H180" s="34"/>
      <c r="I180" s="8"/>
      <c r="J180" s="34"/>
      <c r="K180" s="34"/>
      <c r="L180" s="8"/>
      <c r="M180" s="34"/>
      <c r="N180" s="8"/>
      <c r="O180" s="8"/>
      <c r="P180" s="8"/>
      <c r="Q180" s="8"/>
      <c r="R180" s="8"/>
      <c r="S180" s="8"/>
      <c r="T180" s="8"/>
      <c r="U180" s="30">
        <f>U179+U173-U166</f>
        <v>0</v>
      </c>
      <c r="V180" s="30">
        <f>V179+V173-V166</f>
        <v>0</v>
      </c>
      <c r="W180" s="30">
        <f>W179+W173-W166</f>
        <v>0</v>
      </c>
      <c r="X180" s="30">
        <f>X179+X173-X166</f>
        <v>0</v>
      </c>
      <c r="Y180" s="30">
        <f>Y179+Y173-Y166</f>
        <v>0</v>
      </c>
      <c r="AA180" s="160">
        <f>(--(SUM(U180:Y180)=0))</f>
        <v>1</v>
      </c>
    </row>
    <row r="181" spans="1:27" ht="12.75" customHeight="1" x14ac:dyDescent="0.25">
      <c r="A181"/>
      <c r="B181" s="8"/>
      <c r="C181" s="8"/>
      <c r="D181" s="8"/>
      <c r="E181" s="69"/>
      <c r="F181" s="69"/>
      <c r="G181" s="69"/>
      <c r="H181" s="34"/>
      <c r="I181" s="8"/>
      <c r="J181" s="34"/>
      <c r="K181" s="34"/>
      <c r="L181" s="8"/>
      <c r="M181" s="34"/>
      <c r="N181" s="8"/>
      <c r="O181" s="8"/>
      <c r="P181" s="8"/>
      <c r="Q181" s="8"/>
      <c r="R181" s="8"/>
      <c r="S181" s="8"/>
      <c r="T181" s="8"/>
    </row>
    <row r="182" spans="1:27" ht="12.75" customHeight="1" x14ac:dyDescent="0.25">
      <c r="A182"/>
      <c r="B182" s="7" t="s">
        <v>75</v>
      </c>
      <c r="K182" s="1"/>
      <c r="M182" s="1"/>
      <c r="N182" s="5"/>
      <c r="R182" s="5"/>
    </row>
    <row r="183" spans="1:27" ht="12.75" customHeight="1" x14ac:dyDescent="0.25">
      <c r="A183"/>
      <c r="B183" s="31" t="s">
        <v>1</v>
      </c>
      <c r="C183" s="31"/>
      <c r="D183" s="31"/>
      <c r="E183" s="71"/>
      <c r="F183" s="71"/>
      <c r="G183" s="71"/>
      <c r="H183" s="32"/>
      <c r="I183" s="31"/>
      <c r="J183" s="14"/>
      <c r="K183" s="32"/>
      <c r="L183" s="31"/>
      <c r="M183" s="32"/>
      <c r="N183" s="5"/>
      <c r="O183" s="31"/>
      <c r="P183" s="31"/>
      <c r="Q183" s="31"/>
      <c r="R183" s="31"/>
      <c r="S183" s="31"/>
      <c r="T183" s="31"/>
      <c r="U183" s="33">
        <f>U170*Assumptions!$E$9</f>
        <v>534613.65715273272</v>
      </c>
      <c r="V183" s="33">
        <f>V170*Assumptions!$E$9</f>
        <v>608408.00246792706</v>
      </c>
      <c r="W183" s="33">
        <f>W170*Assumptions!$E$9</f>
        <v>414389.89036370872</v>
      </c>
      <c r="X183" s="33">
        <f>X170*Assumptions!$E$9</f>
        <v>2082358.7280807544</v>
      </c>
      <c r="Y183" s="33">
        <f>Y170*Assumptions!$E$9</f>
        <v>477380.16934308206</v>
      </c>
    </row>
    <row r="184" spans="1:27" ht="12.75" customHeight="1" x14ac:dyDescent="0.25">
      <c r="A184"/>
      <c r="B184" s="5" t="s">
        <v>0</v>
      </c>
      <c r="C184" s="5"/>
      <c r="D184" s="5"/>
      <c r="E184" s="70"/>
      <c r="F184" s="70"/>
      <c r="G184" s="70"/>
      <c r="H184" s="14"/>
      <c r="I184" s="5"/>
      <c r="J184" s="14"/>
      <c r="K184" s="14"/>
      <c r="L184" s="5"/>
      <c r="M184" s="14"/>
      <c r="N184" s="5"/>
      <c r="O184" s="5"/>
      <c r="P184" s="5"/>
      <c r="Q184" s="5"/>
      <c r="R184" s="5"/>
      <c r="S184" s="5"/>
      <c r="T184" s="5"/>
      <c r="U184" s="10">
        <f>U171*Assumptions!$E$9</f>
        <v>2673068.2857636637</v>
      </c>
      <c r="V184" s="10">
        <f>V171*Assumptions!$E$9</f>
        <v>3042040.0123396353</v>
      </c>
      <c r="W184" s="10">
        <f>W171*Assumptions!$E$9</f>
        <v>2071949.4518185435</v>
      </c>
      <c r="X184" s="10">
        <f>X171*Assumptions!$E$9</f>
        <v>10411793.640403772</v>
      </c>
      <c r="Y184" s="10">
        <f>Y171*Assumptions!$E$9</f>
        <v>2386900.8467154102</v>
      </c>
    </row>
    <row r="185" spans="1:27" ht="12.75" customHeight="1" x14ac:dyDescent="0.25">
      <c r="A185"/>
      <c r="B185" s="5" t="s">
        <v>3</v>
      </c>
      <c r="C185" s="5"/>
      <c r="D185" s="5"/>
      <c r="E185" s="70"/>
      <c r="F185" s="70"/>
      <c r="G185" s="70"/>
      <c r="H185" s="14"/>
      <c r="I185" s="5"/>
      <c r="J185" s="14"/>
      <c r="K185" s="14"/>
      <c r="L185" s="5"/>
      <c r="M185" s="14"/>
      <c r="N185" s="5"/>
      <c r="O185" s="5"/>
      <c r="P185" s="5"/>
      <c r="Q185" s="5"/>
      <c r="R185" s="5"/>
      <c r="S185" s="5"/>
      <c r="T185" s="5"/>
      <c r="U185" s="80">
        <f>U172*Assumptions!$E$9</f>
        <v>935573.90001728211</v>
      </c>
      <c r="V185" s="80">
        <f>V172*Assumptions!$E$9</f>
        <v>1064714.0043188722</v>
      </c>
      <c r="W185" s="80">
        <f>W172*Assumptions!$E$9</f>
        <v>725182.30813649029</v>
      </c>
      <c r="X185" s="80">
        <f>X172*Assumptions!$E$9</f>
        <v>3644127.7741413196</v>
      </c>
      <c r="Y185" s="80">
        <f>Y172*Assumptions!$E$9</f>
        <v>835415.29635039344</v>
      </c>
    </row>
    <row r="186" spans="1:27" ht="12.75" customHeight="1" x14ac:dyDescent="0.25">
      <c r="A186"/>
      <c r="B186" s="11" t="s">
        <v>56</v>
      </c>
      <c r="C186" s="11"/>
      <c r="D186" s="11"/>
      <c r="E186" s="72"/>
      <c r="F186" s="72"/>
      <c r="G186" s="72"/>
      <c r="H186" s="15"/>
      <c r="I186" s="11"/>
      <c r="J186" s="34"/>
      <c r="K186" s="15"/>
      <c r="L186" s="11"/>
      <c r="M186" s="15"/>
      <c r="N186" s="8"/>
      <c r="O186" s="11"/>
      <c r="P186" s="11"/>
      <c r="Q186" s="11"/>
      <c r="R186" s="11"/>
      <c r="S186" s="11"/>
      <c r="T186" s="11"/>
      <c r="U186" s="12">
        <f>SUM(U183:U185)</f>
        <v>4143255.8429336785</v>
      </c>
      <c r="V186" s="12">
        <f>SUM(V183:V185)</f>
        <v>4715162.0191264348</v>
      </c>
      <c r="W186" s="12">
        <f>SUM(W183:W185)</f>
        <v>3211521.6503187423</v>
      </c>
      <c r="X186" s="12">
        <f>SUM(X183:X185)</f>
        <v>16138280.142625846</v>
      </c>
      <c r="Y186" s="12">
        <f>SUM(Y183:Y185)</f>
        <v>3699696.3124088859</v>
      </c>
    </row>
    <row r="187" spans="1:27" ht="12.75" customHeight="1" x14ac:dyDescent="0.25">
      <c r="A187"/>
      <c r="J187" s="13"/>
      <c r="N187" s="5"/>
    </row>
    <row r="188" spans="1:27" ht="12.75" customHeight="1" x14ac:dyDescent="0.25">
      <c r="A188"/>
      <c r="J188" s="13"/>
      <c r="N188" s="5"/>
    </row>
    <row r="189" spans="1:27" ht="12.75" customHeight="1" x14ac:dyDescent="0.25">
      <c r="A189"/>
      <c r="B189" s="7" t="s">
        <v>76</v>
      </c>
      <c r="K189" s="1"/>
      <c r="M189" s="1"/>
      <c r="N189" s="5"/>
      <c r="R189" s="5"/>
      <c r="U189" s="4"/>
      <c r="V189" s="4"/>
      <c r="W189" s="4"/>
      <c r="X189" s="4"/>
      <c r="Y189" s="4"/>
    </row>
    <row r="190" spans="1:27" ht="12.75" customHeight="1" x14ac:dyDescent="0.25">
      <c r="A190"/>
      <c r="B190" s="31" t="s">
        <v>1</v>
      </c>
      <c r="C190" s="31"/>
      <c r="D190" s="31"/>
      <c r="E190" s="71"/>
      <c r="F190" s="71"/>
      <c r="G190" s="71"/>
      <c r="H190" s="32"/>
      <c r="I190" s="31"/>
      <c r="J190" s="14"/>
      <c r="K190" s="32"/>
      <c r="L190" s="31"/>
      <c r="M190" s="32"/>
      <c r="N190" s="5"/>
      <c r="O190" s="31"/>
      <c r="P190" s="31"/>
      <c r="Q190" s="31"/>
      <c r="R190" s="31"/>
      <c r="S190" s="31"/>
      <c r="T190" s="31"/>
      <c r="U190" s="10">
        <f>U176*Assumptions!$E$9</f>
        <v>0</v>
      </c>
      <c r="V190" s="10">
        <f>V176*Assumptions!$E$9</f>
        <v>0</v>
      </c>
      <c r="W190" s="10">
        <f>W176*Assumptions!$E$9</f>
        <v>0</v>
      </c>
      <c r="X190" s="10">
        <f>X176*Assumptions!$E$9</f>
        <v>0</v>
      </c>
      <c r="Y190" s="10">
        <f>Y176*Assumptions!$E$9</f>
        <v>0</v>
      </c>
    </row>
    <row r="191" spans="1:27" ht="12.75" customHeight="1" x14ac:dyDescent="0.25">
      <c r="A191"/>
      <c r="B191" s="5" t="s">
        <v>0</v>
      </c>
      <c r="C191" s="5"/>
      <c r="D191" s="5"/>
      <c r="E191" s="70"/>
      <c r="F191" s="70"/>
      <c r="G191" s="70"/>
      <c r="H191" s="14"/>
      <c r="I191" s="5"/>
      <c r="J191" s="14"/>
      <c r="K191" s="14"/>
      <c r="L191" s="5"/>
      <c r="M191" s="14"/>
      <c r="N191" s="5"/>
      <c r="O191" s="5"/>
      <c r="P191" s="5"/>
      <c r="Q191" s="5"/>
      <c r="R191" s="5"/>
      <c r="S191" s="5"/>
      <c r="T191" s="5"/>
      <c r="U191" s="10">
        <f>U177*Assumptions!$E$9</f>
        <v>0</v>
      </c>
      <c r="V191" s="10">
        <f>V177*Assumptions!$E$9</f>
        <v>0</v>
      </c>
      <c r="W191" s="10">
        <f>W177*Assumptions!$E$9</f>
        <v>0</v>
      </c>
      <c r="X191" s="10">
        <f>X177*Assumptions!$E$9</f>
        <v>0</v>
      </c>
      <c r="Y191" s="10">
        <f>Y177*Assumptions!$E$9</f>
        <v>0</v>
      </c>
    </row>
    <row r="192" spans="1:27" ht="12.75" customHeight="1" x14ac:dyDescent="0.25">
      <c r="A192"/>
      <c r="B192" s="5" t="s">
        <v>3</v>
      </c>
      <c r="C192" s="5"/>
      <c r="D192" s="5"/>
      <c r="E192" s="70"/>
      <c r="F192" s="70"/>
      <c r="G192" s="70"/>
      <c r="H192" s="14"/>
      <c r="I192" s="5"/>
      <c r="J192" s="14"/>
      <c r="K192" s="14"/>
      <c r="L192" s="5"/>
      <c r="M192" s="14"/>
      <c r="N192" s="5"/>
      <c r="O192" s="5"/>
      <c r="P192" s="5"/>
      <c r="Q192" s="5"/>
      <c r="R192" s="5"/>
      <c r="S192" s="5"/>
      <c r="T192" s="5"/>
      <c r="U192" s="80">
        <f>U178*Assumptions!$E$9</f>
        <v>0</v>
      </c>
      <c r="V192" s="80">
        <f>V178*Assumptions!$E$9</f>
        <v>0</v>
      </c>
      <c r="W192" s="80">
        <f>W178*Assumptions!$E$9</f>
        <v>0</v>
      </c>
      <c r="X192" s="80">
        <f>X178*Assumptions!$E$9</f>
        <v>0</v>
      </c>
      <c r="Y192" s="80">
        <f>Y178*Assumptions!$E$9</f>
        <v>0</v>
      </c>
    </row>
    <row r="193" spans="1:25" ht="12.75" customHeight="1" x14ac:dyDescent="0.25">
      <c r="A193"/>
      <c r="B193" s="11" t="s">
        <v>67</v>
      </c>
      <c r="C193" s="11"/>
      <c r="D193" s="11"/>
      <c r="E193" s="72"/>
      <c r="F193" s="72"/>
      <c r="G193" s="72"/>
      <c r="H193" s="15"/>
      <c r="I193" s="11"/>
      <c r="J193" s="34"/>
      <c r="K193" s="15"/>
      <c r="L193" s="11"/>
      <c r="M193" s="15"/>
      <c r="N193" s="8"/>
      <c r="O193" s="11"/>
      <c r="P193" s="11"/>
      <c r="Q193" s="11"/>
      <c r="R193" s="11"/>
      <c r="S193" s="11"/>
      <c r="T193" s="11"/>
      <c r="U193" s="12">
        <f>SUM(U190:U192)</f>
        <v>0</v>
      </c>
      <c r="V193" s="12">
        <f>SUM(V190:V192)</f>
        <v>0</v>
      </c>
      <c r="W193" s="12">
        <f>SUM(W190:W192)</f>
        <v>0</v>
      </c>
      <c r="X193" s="12">
        <f>SUM(X190:X192)</f>
        <v>0</v>
      </c>
      <c r="Y193" s="12">
        <f>SUM(Y190:Y192)</f>
        <v>0</v>
      </c>
    </row>
    <row r="194" spans="1:25" ht="12.75" customHeight="1" x14ac:dyDescent="0.25">
      <c r="A194"/>
      <c r="J194" s="13"/>
      <c r="N194" s="5"/>
    </row>
    <row r="195" spans="1:25" ht="12.75" customHeight="1" x14ac:dyDescent="0.25">
      <c r="A195"/>
      <c r="B195" s="11" t="s">
        <v>99</v>
      </c>
      <c r="C195" s="11"/>
      <c r="D195" s="11"/>
      <c r="E195" s="72"/>
      <c r="F195" s="72"/>
      <c r="G195" s="72"/>
      <c r="H195" s="15"/>
      <c r="I195" s="11"/>
      <c r="J195" s="34"/>
      <c r="K195" s="15"/>
      <c r="L195" s="11"/>
      <c r="M195" s="15"/>
      <c r="N195" s="8"/>
      <c r="O195" s="11"/>
      <c r="P195" s="11"/>
      <c r="Q195" s="11"/>
      <c r="R195" s="11"/>
      <c r="S195" s="11"/>
      <c r="T195" s="11"/>
      <c r="U195" s="12">
        <f>U186+U193</f>
        <v>4143255.8429336785</v>
      </c>
      <c r="V195" s="12">
        <f t="shared" ref="V195:Y195" si="31">V186+V193</f>
        <v>4715162.0191264348</v>
      </c>
      <c r="W195" s="12">
        <f t="shared" si="31"/>
        <v>3211521.6503187423</v>
      </c>
      <c r="X195" s="12">
        <f t="shared" si="31"/>
        <v>16138280.142625846</v>
      </c>
      <c r="Y195" s="12">
        <f t="shared" si="31"/>
        <v>3699696.3124088859</v>
      </c>
    </row>
    <row r="196" spans="1:25" ht="12.75" customHeight="1" x14ac:dyDescent="0.25">
      <c r="A196"/>
      <c r="J196" s="13"/>
      <c r="N196" s="5"/>
    </row>
    <row r="197" spans="1:25" x14ac:dyDescent="0.25">
      <c r="A197"/>
      <c r="B197" s="176" t="s">
        <v>98</v>
      </c>
      <c r="C197" s="177">
        <f>NPV(Summary!$D$5,Option1!U195:Y195)</f>
        <v>29168130.824660543</v>
      </c>
      <c r="J197" s="13"/>
      <c r="N197" s="5"/>
    </row>
    <row r="198" spans="1:25" x14ac:dyDescent="0.25">
      <c r="A198"/>
      <c r="N198" s="5"/>
    </row>
    <row r="199" spans="1:25" x14ac:dyDescent="0.25">
      <c r="A199"/>
      <c r="N199" s="5"/>
    </row>
    <row r="200" spans="1:25" x14ac:dyDescent="0.25">
      <c r="A200"/>
      <c r="N200" s="5"/>
    </row>
    <row r="201" spans="1:25" x14ac:dyDescent="0.25">
      <c r="A201"/>
      <c r="N201" s="5"/>
    </row>
    <row r="202" spans="1:25" x14ac:dyDescent="0.25">
      <c r="A202"/>
      <c r="N202" s="5"/>
    </row>
    <row r="203" spans="1:25" x14ac:dyDescent="0.25">
      <c r="A203"/>
      <c r="N203" s="5"/>
    </row>
    <row r="204" spans="1:25" x14ac:dyDescent="0.25">
      <c r="A204"/>
      <c r="N204" s="5"/>
    </row>
    <row r="205" spans="1:25" x14ac:dyDescent="0.25">
      <c r="A205"/>
      <c r="N205" s="5"/>
    </row>
    <row r="206" spans="1:25" x14ac:dyDescent="0.25">
      <c r="A206"/>
      <c r="N206" s="5"/>
    </row>
    <row r="207" spans="1:25" x14ac:dyDescent="0.25">
      <c r="A207"/>
      <c r="N207" s="5"/>
    </row>
    <row r="208" spans="1:25" x14ac:dyDescent="0.25">
      <c r="A208"/>
      <c r="N208" s="5"/>
    </row>
    <row r="209" spans="1:14" x14ac:dyDescent="0.25">
      <c r="A209"/>
      <c r="N209" s="5"/>
    </row>
    <row r="210" spans="1:14" x14ac:dyDescent="0.25">
      <c r="A210"/>
      <c r="N210" s="5"/>
    </row>
    <row r="211" spans="1:14" x14ac:dyDescent="0.25">
      <c r="A211"/>
      <c r="N211" s="5"/>
    </row>
    <row r="212" spans="1:14" x14ac:dyDescent="0.25">
      <c r="A212"/>
      <c r="N212" s="5"/>
    </row>
    <row r="213" spans="1:14" x14ac:dyDescent="0.25">
      <c r="A213"/>
      <c r="N213" s="5"/>
    </row>
    <row r="214" spans="1:14" x14ac:dyDescent="0.25">
      <c r="A214"/>
      <c r="N214" s="5"/>
    </row>
    <row r="215" spans="1:14" x14ac:dyDescent="0.25">
      <c r="A215"/>
      <c r="N215" s="5"/>
    </row>
    <row r="216" spans="1:14" x14ac:dyDescent="0.25">
      <c r="A216"/>
      <c r="N216" s="5"/>
    </row>
    <row r="217" spans="1:14" x14ac:dyDescent="0.25">
      <c r="A217"/>
      <c r="N217" s="5"/>
    </row>
    <row r="218" spans="1:14" x14ac:dyDescent="0.25">
      <c r="A218"/>
      <c r="N218" s="5"/>
    </row>
    <row r="219" spans="1:14" x14ac:dyDescent="0.25">
      <c r="A219"/>
      <c r="N219" s="5"/>
    </row>
    <row r="220" spans="1:14" x14ac:dyDescent="0.25">
      <c r="A220"/>
      <c r="N220" s="5"/>
    </row>
    <row r="221" spans="1:14" x14ac:dyDescent="0.25">
      <c r="A221"/>
    </row>
    <row r="222" spans="1:14" x14ac:dyDescent="0.25">
      <c r="A222"/>
    </row>
    <row r="223" spans="1:14" x14ac:dyDescent="0.25">
      <c r="A223"/>
    </row>
    <row r="224" spans="1:14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  <row r="261" spans="1:1" x14ac:dyDescent="0.25">
      <c r="A261"/>
    </row>
    <row r="262" spans="1:1" x14ac:dyDescent="0.25">
      <c r="A262"/>
    </row>
    <row r="263" spans="1:1" x14ac:dyDescent="0.25">
      <c r="A263"/>
    </row>
    <row r="264" spans="1:1" x14ac:dyDescent="0.25">
      <c r="A264"/>
    </row>
    <row r="265" spans="1:1" x14ac:dyDescent="0.25">
      <c r="A265"/>
    </row>
    <row r="266" spans="1:1" x14ac:dyDescent="0.25">
      <c r="A266"/>
    </row>
    <row r="267" spans="1:1" x14ac:dyDescent="0.25">
      <c r="A267"/>
    </row>
    <row r="268" spans="1:1" x14ac:dyDescent="0.25">
      <c r="A268"/>
    </row>
    <row r="269" spans="1:1" x14ac:dyDescent="0.25">
      <c r="A269"/>
    </row>
    <row r="270" spans="1:1" x14ac:dyDescent="0.25">
      <c r="A270"/>
    </row>
    <row r="271" spans="1:1" x14ac:dyDescent="0.25">
      <c r="A271"/>
    </row>
    <row r="272" spans="1:1" x14ac:dyDescent="0.25">
      <c r="A272"/>
    </row>
    <row r="273" spans="1:1" x14ac:dyDescent="0.25">
      <c r="A273"/>
    </row>
  </sheetData>
  <conditionalFormatting sqref="AA6">
    <cfRule type="cellIs" dxfId="17" priority="10" operator="equal">
      <formula>1</formula>
    </cfRule>
  </conditionalFormatting>
  <conditionalFormatting sqref="AA158">
    <cfRule type="cellIs" dxfId="16" priority="8" operator="equal">
      <formula>1</formula>
    </cfRule>
  </conditionalFormatting>
  <conditionalFormatting sqref="AA179">
    <cfRule type="cellIs" dxfId="15" priority="5" operator="equal">
      <formula>1</formula>
    </cfRule>
  </conditionalFormatting>
  <conditionalFormatting sqref="AA180">
    <cfRule type="cellIs" dxfId="14" priority="3" operator="equal">
      <formula>1</formula>
    </cfRule>
  </conditionalFormatting>
  <conditionalFormatting sqref="AA173">
    <cfRule type="cellIs" dxfId="13" priority="2" operator="equal">
      <formula>1</formula>
    </cfRule>
  </conditionalFormatting>
  <conditionalFormatting sqref="AA166">
    <cfRule type="cellIs" dxfId="12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AR271"/>
  <sheetViews>
    <sheetView showGridLines="0" zoomScale="85" zoomScaleNormal="85" workbookViewId="0">
      <pane xSplit="4" ySplit="7" topLeftCell="E8" activePane="bottomRight" state="frozen"/>
      <selection activeCell="L13" sqref="L13"/>
      <selection pane="topRight" activeCell="L13" sqref="L13"/>
      <selection pane="bottomLeft" activeCell="L13" sqref="L13"/>
      <selection pane="bottomRight" activeCell="AJ8" sqref="AJ8"/>
    </sheetView>
  </sheetViews>
  <sheetFormatPr defaultColWidth="9.140625" defaultRowHeight="15" x14ac:dyDescent="0.2"/>
  <cols>
    <col min="1" max="1" width="4.28515625" style="1" customWidth="1"/>
    <col min="2" max="2" width="26.42578125" style="1" customWidth="1"/>
    <col min="3" max="3" width="19.42578125" style="1" customWidth="1"/>
    <col min="4" max="4" width="25.28515625" style="1" customWidth="1"/>
    <col min="5" max="6" width="32" style="67" customWidth="1"/>
    <col min="7" max="7" width="16.140625" style="67" customWidth="1"/>
    <col min="8" max="8" width="11.7109375" style="13" customWidth="1"/>
    <col min="9" max="9" width="10.42578125" style="1" customWidth="1"/>
    <col min="10" max="10" width="8.85546875" style="1" customWidth="1"/>
    <col min="11" max="11" width="19.5703125" style="13" customWidth="1"/>
    <col min="12" max="12" width="13.28515625" style="1" customWidth="1"/>
    <col min="13" max="13" width="13.28515625" style="13" customWidth="1"/>
    <col min="14" max="14" width="2.7109375" style="1" customWidth="1"/>
    <col min="15" max="19" width="12.140625" style="1" customWidth="1"/>
    <col min="20" max="20" width="2.85546875" style="1" customWidth="1"/>
    <col min="21" max="25" width="12.140625" style="1" customWidth="1"/>
    <col min="26" max="26" width="9.140625" style="1"/>
    <col min="27" max="27" width="4.140625" style="157" customWidth="1"/>
    <col min="28" max="16384" width="9.140625" style="1"/>
  </cols>
  <sheetData>
    <row r="1" spans="1:30" ht="21" x14ac:dyDescent="0.35">
      <c r="A1" s="19" t="str">
        <f>Assumptions!A1</f>
        <v>Cloud &amp; Infrastructure</v>
      </c>
      <c r="B1" s="19"/>
      <c r="C1" s="16"/>
      <c r="D1" s="16"/>
      <c r="E1" s="64"/>
      <c r="F1" s="64"/>
      <c r="G1" s="64"/>
      <c r="H1" s="17"/>
      <c r="I1" s="16"/>
      <c r="J1" s="83"/>
      <c r="K1" s="17"/>
      <c r="L1" s="16"/>
      <c r="M1" s="17"/>
      <c r="N1" s="87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</row>
    <row r="2" spans="1:30" ht="15.75" x14ac:dyDescent="0.25">
      <c r="A2" s="18" t="str">
        <f>Assumptions!A2</f>
        <v>UE</v>
      </c>
      <c r="B2" s="18"/>
      <c r="C2" s="16"/>
      <c r="D2" s="16"/>
      <c r="E2" s="64"/>
      <c r="F2" s="64"/>
      <c r="G2" s="64"/>
      <c r="H2" s="17"/>
      <c r="I2" s="16"/>
      <c r="J2" s="83"/>
      <c r="K2" s="17"/>
      <c r="L2" s="16"/>
      <c r="M2" s="17"/>
      <c r="N2" s="87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</row>
    <row r="3" spans="1:30" s="40" customFormat="1" x14ac:dyDescent="0.25">
      <c r="A3" s="38" t="s">
        <v>38</v>
      </c>
      <c r="B3" s="38"/>
      <c r="C3" s="38"/>
      <c r="D3" s="38"/>
      <c r="E3" s="65"/>
      <c r="F3" s="65"/>
      <c r="G3" s="65"/>
      <c r="H3" s="39"/>
      <c r="I3" s="38"/>
      <c r="J3" s="84"/>
      <c r="K3" s="39"/>
      <c r="L3" s="38"/>
      <c r="M3" s="39"/>
      <c r="N3" s="8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AA3" s="158"/>
    </row>
    <row r="4" spans="1:30" s="2" customFormat="1" ht="12.75" customHeight="1" x14ac:dyDescent="0.25">
      <c r="B4" s="20"/>
      <c r="C4" s="21"/>
      <c r="D4" s="21"/>
      <c r="E4" s="66"/>
      <c r="F4" s="66"/>
      <c r="G4" s="66"/>
      <c r="H4" s="22"/>
      <c r="I4" s="21"/>
      <c r="J4" s="85"/>
      <c r="K4" s="22"/>
      <c r="L4" s="21"/>
      <c r="M4" s="22"/>
      <c r="N4" s="89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AA4" s="159"/>
    </row>
    <row r="5" spans="1:30" s="2" customFormat="1" ht="12.75" customHeight="1" x14ac:dyDescent="0.25">
      <c r="A5"/>
      <c r="B5" s="23"/>
      <c r="C5" s="21"/>
      <c r="D5" s="21"/>
      <c r="E5" s="66"/>
      <c r="F5" s="66"/>
      <c r="G5" s="66"/>
      <c r="H5" s="22"/>
      <c r="I5" s="21"/>
      <c r="J5" s="85"/>
      <c r="K5" s="22"/>
      <c r="L5" s="21"/>
      <c r="M5" s="22"/>
      <c r="N5" s="89"/>
      <c r="O5" s="21">
        <v>1800</v>
      </c>
      <c r="P5" s="21"/>
      <c r="Q5" s="21"/>
      <c r="R5" s="21"/>
      <c r="S5" s="21"/>
      <c r="T5" s="21"/>
      <c r="U5" s="21"/>
      <c r="V5" s="21"/>
      <c r="W5" s="21"/>
      <c r="X5" s="21"/>
      <c r="Y5" s="21"/>
      <c r="AA5" s="159"/>
    </row>
    <row r="6" spans="1:30" ht="12.75" customHeight="1" x14ac:dyDescent="0.25">
      <c r="A6"/>
      <c r="J6" s="14"/>
      <c r="N6" s="5"/>
      <c r="O6" s="82" t="str">
        <f>IF(ISBLANK(Costs!P6), "", Costs!P6)</f>
        <v>2021/22</v>
      </c>
      <c r="P6" s="82" t="str">
        <f>IF(ISBLANK(Costs!Q6), "", Costs!Q6)</f>
        <v>2022/23</v>
      </c>
      <c r="Q6" s="82" t="str">
        <f>IF(ISBLANK(Costs!R6), "", Costs!R6)</f>
        <v>2023/24</v>
      </c>
      <c r="R6" s="82" t="str">
        <f>IF(ISBLANK(Costs!S6), "", Costs!S6)</f>
        <v>2024/25</v>
      </c>
      <c r="S6" s="82" t="str">
        <f>IF(ISBLANK(Costs!T6), "", Costs!T6)</f>
        <v>2025/26</v>
      </c>
      <c r="U6" s="82" t="str">
        <f>O6</f>
        <v>2021/22</v>
      </c>
      <c r="V6" s="82" t="str">
        <f>P6</f>
        <v>2022/23</v>
      </c>
      <c r="W6" s="82" t="str">
        <f>Q6</f>
        <v>2023/24</v>
      </c>
      <c r="X6" s="82" t="str">
        <f>R6</f>
        <v>2024/25</v>
      </c>
      <c r="Y6" s="82" t="str">
        <f>S6</f>
        <v>2025/26</v>
      </c>
      <c r="Z6" s="2"/>
      <c r="AA6" s="160">
        <f>(--(SUM(AA158:AA180)/COUNTA(AA158:AA180)=1))</f>
        <v>1</v>
      </c>
      <c r="AB6" s="2"/>
    </row>
    <row r="7" spans="1:30" ht="12.75" customHeight="1" x14ac:dyDescent="0.25">
      <c r="A7"/>
      <c r="B7" s="6" t="str">
        <f>IF(ISBLANK(Costs!B7), "", Costs!B7)</f>
        <v>Workstream</v>
      </c>
      <c r="C7" s="6" t="str">
        <f>IF(ISBLANK(Costs!C7), "", Costs!C7)</f>
        <v>Application</v>
      </c>
      <c r="D7" s="6" t="str">
        <f>IF(ISBLANK(Costs!D7), "", Costs!D7)</f>
        <v/>
      </c>
      <c r="E7" s="6" t="str">
        <f>IF(ISBLANK(Costs!E7), "", Costs!E7)</f>
        <v/>
      </c>
      <c r="F7" s="6" t="str">
        <f>IF(ISBLANK(Costs!F7), "", Costs!F7)</f>
        <v>Cost Category</v>
      </c>
      <c r="G7" s="6" t="str">
        <f>IF(ISBLANK(Costs!G7), "", Costs!G7)</f>
        <v/>
      </c>
      <c r="H7" s="6" t="str">
        <f>IF(ISBLANK(Costs!H7), "", Costs!H7)</f>
        <v>Cost Type</v>
      </c>
      <c r="I7" s="172" t="str">
        <f>IF(ISBLANK(Costs!I7), "", Costs!I7)</f>
        <v>Migrated</v>
      </c>
      <c r="J7" s="34"/>
      <c r="K7" s="172" t="str">
        <f>IF(ISBLANK(Costs!K7), "", Costs!K7)</f>
        <v>% Adjustment applied</v>
      </c>
      <c r="L7" s="172" t="str">
        <f>IF(ISBLANK(Costs!L7), "", Costs!L7)</f>
        <v>Full cost pa</v>
      </c>
      <c r="M7" s="172" t="str">
        <f>IF(ISBLANK(Costs!M7), "", Costs!M7)</f>
        <v>% Based costs</v>
      </c>
      <c r="N7" s="8" t="str">
        <f>IF(ISBLANK(Costs!O7), "", Costs!O7)</f>
        <v/>
      </c>
      <c r="O7" s="81" t="str">
        <f>IF(ISBLANK(Costs!P7), "", Costs!P7)</f>
        <v/>
      </c>
      <c r="P7" s="81"/>
      <c r="Q7" s="81"/>
      <c r="R7" s="81"/>
      <c r="S7" s="81"/>
      <c r="T7" s="5"/>
      <c r="U7" s="81" t="s">
        <v>69</v>
      </c>
      <c r="V7" s="81"/>
      <c r="W7" s="81"/>
      <c r="X7" s="81"/>
      <c r="Y7" s="81"/>
      <c r="Z7" s="2"/>
      <c r="AB7" s="2"/>
    </row>
    <row r="8" spans="1:30" ht="12.75" customHeight="1" x14ac:dyDescent="0.25">
      <c r="A8"/>
      <c r="B8" s="68" t="str">
        <f>IF(ISBLANK(Costs!B8), "", Costs!B8)</f>
        <v>Infrastructure</v>
      </c>
      <c r="C8" s="68" t="str">
        <f>IF(ISBLANK(Costs!$C8), "", Costs!C8)</f>
        <v/>
      </c>
      <c r="D8" s="68" t="str">
        <f>IF(ISBLANK(Costs!D8), "", Costs!D8)</f>
        <v>Server</v>
      </c>
      <c r="E8" s="68" t="str">
        <f>IF(ISBLANK(Costs!$C8), "", Costs!E8)</f>
        <v/>
      </c>
      <c r="F8" s="68" t="str">
        <f>IF(ISBLANK(Costs!F8), "", Costs!F8)</f>
        <v>Materials</v>
      </c>
      <c r="G8" s="68" t="str">
        <f>IF(ISBLANK(Costs!G8), "", Costs!G8)</f>
        <v/>
      </c>
      <c r="H8" s="46" t="str">
        <f>IF(ISBLANK(Costs!H8), "", Costs!H8)</f>
        <v>Capex</v>
      </c>
      <c r="I8" s="46" t="str">
        <f>IF(ISBLANK(Costs!I8), "", Costs!I8)</f>
        <v/>
      </c>
      <c r="J8" s="14" t="str">
        <f>IF(ISBLANK(Costs!J8), "", Costs!J8)</f>
        <v/>
      </c>
      <c r="L8" s="13"/>
      <c r="N8" s="13"/>
      <c r="O8" s="13"/>
      <c r="P8" s="13"/>
      <c r="Q8" s="13"/>
      <c r="R8" s="13"/>
      <c r="S8" s="13"/>
      <c r="T8" s="3"/>
      <c r="U8" s="79">
        <f>Costs!P8</f>
        <v>650830.26040687866</v>
      </c>
      <c r="V8" s="79">
        <f>Costs!Q8</f>
        <v>544549.66040687857</v>
      </c>
      <c r="W8" s="79">
        <f>Costs!R8</f>
        <v>402842.19374021195</v>
      </c>
      <c r="X8" s="79">
        <f>Costs!S8</f>
        <v>1064740.542900457</v>
      </c>
      <c r="Y8" s="79">
        <f>Costs!T8</f>
        <v>473695.92707354535</v>
      </c>
      <c r="Z8" s="2"/>
      <c r="AB8" s="2"/>
    </row>
    <row r="9" spans="1:30" ht="12.75" customHeight="1" x14ac:dyDescent="0.25">
      <c r="A9"/>
      <c r="B9" s="68" t="str">
        <f>IF(ISBLANK(Costs!B9), "", Costs!B9)</f>
        <v>Infrastructure</v>
      </c>
      <c r="C9" s="68" t="str">
        <f>IF(ISBLANK(Costs!$C9), "", Costs!C9)</f>
        <v/>
      </c>
      <c r="D9" s="68" t="str">
        <f>IF(ISBLANK(Costs!D9), "", Costs!D9)</f>
        <v>Database (Exadata)</v>
      </c>
      <c r="E9" s="68" t="str">
        <f>IF(ISBLANK(Costs!$C9), "", Costs!E9)</f>
        <v/>
      </c>
      <c r="F9" s="68" t="str">
        <f>IF(ISBLANK(Costs!F9), "", Costs!F9)</f>
        <v>Materials</v>
      </c>
      <c r="G9" s="68" t="str">
        <f>IF(ISBLANK(Costs!G9), "", Costs!G9)</f>
        <v/>
      </c>
      <c r="H9" s="46" t="str">
        <f>IF(ISBLANK(Costs!H9), "", Costs!H9)</f>
        <v>Capex</v>
      </c>
      <c r="I9" s="46" t="str">
        <f>IF(ISBLANK(Costs!I9), "", Costs!I9)</f>
        <v/>
      </c>
      <c r="J9" s="14" t="str">
        <f>IF(ISBLANK(Costs!J9), "", Costs!J9)</f>
        <v/>
      </c>
      <c r="L9" s="13"/>
      <c r="N9" s="13"/>
      <c r="O9" s="13"/>
      <c r="P9" s="13"/>
      <c r="Q9" s="13"/>
      <c r="R9" s="13"/>
      <c r="S9" s="13"/>
      <c r="T9" s="3"/>
      <c r="U9" s="79">
        <f>Costs!P9</f>
        <v>301481.90172201395</v>
      </c>
      <c r="V9" s="79">
        <f>Costs!Q9</f>
        <v>301481.90172201395</v>
      </c>
      <c r="W9" s="79">
        <f>Costs!R9</f>
        <v>301481.90172201325</v>
      </c>
      <c r="X9" s="79">
        <f>Costs!S9</f>
        <v>6580348.2938798266</v>
      </c>
      <c r="Y9" s="79">
        <f>Costs!T9</f>
        <v>301481.90172201395</v>
      </c>
    </row>
    <row r="10" spans="1:30" ht="12.75" customHeight="1" x14ac:dyDescent="0.25">
      <c r="A10"/>
      <c r="B10" s="68" t="str">
        <f>IF(ISBLANK(Costs!B10), "", Costs!B10)</f>
        <v>Infrastructure</v>
      </c>
      <c r="C10" s="68" t="str">
        <f>IF(ISBLANK(Costs!C10), "", Costs!C10)</f>
        <v/>
      </c>
      <c r="D10" s="68" t="str">
        <f>IF(ISBLANK(Costs!D10), "", Costs!D10)</f>
        <v>Backup</v>
      </c>
      <c r="E10" s="68" t="str">
        <f>IF(ISBLANK(Costs!E10), "", Costs!E10)</f>
        <v/>
      </c>
      <c r="F10" s="68" t="str">
        <f>IF(ISBLANK(Costs!F10), "", Costs!F10)</f>
        <v>Materials</v>
      </c>
      <c r="G10" s="68" t="str">
        <f>IF(ISBLANK(Costs!G10), "", Costs!G10)</f>
        <v/>
      </c>
      <c r="H10" s="46" t="str">
        <f>IF(ISBLANK(Costs!H10), "", Costs!H10)</f>
        <v>Capex</v>
      </c>
      <c r="I10" s="46" t="str">
        <f>IF(ISBLANK(Costs!I10), "", Costs!I10)</f>
        <v/>
      </c>
      <c r="J10" s="14" t="str">
        <f>IF(ISBLANK(Costs!J10), "", Costs!J10)</f>
        <v/>
      </c>
      <c r="K10" s="49"/>
      <c r="L10" s="49"/>
      <c r="M10" s="49"/>
      <c r="N10" s="49"/>
      <c r="O10" s="49"/>
      <c r="P10" s="49"/>
      <c r="Q10" s="49"/>
      <c r="R10" s="49"/>
      <c r="S10" s="49"/>
      <c r="T10" s="3"/>
      <c r="U10" s="79">
        <f>Costs!P10</f>
        <v>50103.649296984404</v>
      </c>
      <c r="V10" s="79">
        <f>Costs!Q10</f>
        <v>50585.261384844634</v>
      </c>
      <c r="W10" s="79">
        <f>Costs!R10</f>
        <v>51086.137956220453</v>
      </c>
      <c r="X10" s="79">
        <f>Costs!S10</f>
        <v>51607.049590450821</v>
      </c>
      <c r="Y10" s="79">
        <f>Costs!T10</f>
        <v>52148.797690050807</v>
      </c>
      <c r="AD10"/>
    </row>
    <row r="11" spans="1:30" ht="12.75" customHeight="1" x14ac:dyDescent="0.25">
      <c r="A11"/>
      <c r="B11" s="68" t="str">
        <f>IF(ISBLANK(Costs!B11), "", Costs!B11)</f>
        <v>Infrastructure</v>
      </c>
      <c r="C11" s="68" t="str">
        <f>IF(ISBLANK(Costs!C11), "", Costs!C11)</f>
        <v/>
      </c>
      <c r="D11" s="68" t="str">
        <f>IF(ISBLANK(Costs!D11), "", Costs!D11)</f>
        <v>Software</v>
      </c>
      <c r="E11" s="68" t="str">
        <f>IF(ISBLANK(Costs!E11), "", Costs!E11)</f>
        <v/>
      </c>
      <c r="F11" s="68" t="str">
        <f>IF(ISBLANK(Costs!F11), "", Costs!F11)</f>
        <v>Materials</v>
      </c>
      <c r="G11" s="68" t="str">
        <f>IF(ISBLANK(Costs!G11), "", Costs!G11)</f>
        <v/>
      </c>
      <c r="H11" s="46" t="str">
        <f>IF(ISBLANK(Costs!H11), "", Costs!H11)</f>
        <v>Capex</v>
      </c>
      <c r="I11" s="46" t="str">
        <f>IF(ISBLANK(Costs!I11), "", Costs!I11)</f>
        <v/>
      </c>
      <c r="J11" s="14" t="str">
        <f>IF(ISBLANK(Costs!J11), "", Costs!J11)</f>
        <v/>
      </c>
      <c r="K11" s="49"/>
      <c r="L11" s="49"/>
      <c r="M11" s="49"/>
      <c r="N11" s="49"/>
      <c r="O11" s="49"/>
      <c r="P11" s="49"/>
      <c r="Q11" s="49"/>
      <c r="R11" s="49"/>
      <c r="S11" s="49"/>
      <c r="T11" s="3"/>
      <c r="U11" s="79">
        <f>Costs!P11</f>
        <v>900000</v>
      </c>
      <c r="V11" s="79">
        <f>Costs!Q11</f>
        <v>900000</v>
      </c>
      <c r="W11" s="79">
        <f>Costs!R11</f>
        <v>900000</v>
      </c>
      <c r="X11" s="79">
        <f>Costs!S11</f>
        <v>900000</v>
      </c>
      <c r="Y11" s="79">
        <f>Costs!T11</f>
        <v>900001</v>
      </c>
      <c r="AD11"/>
    </row>
    <row r="12" spans="1:30" ht="12.75" customHeight="1" x14ac:dyDescent="0.25">
      <c r="A12"/>
      <c r="B12" s="68" t="str">
        <f>IF(ISBLANK(Costs!B12), "", Costs!B12)</f>
        <v>Infrastructure</v>
      </c>
      <c r="C12" s="68" t="str">
        <f>IF(ISBLANK(Costs!C12), "", Costs!C12)</f>
        <v/>
      </c>
      <c r="D12" s="68" t="str">
        <f>IF(ISBLANK(Costs!D12), "", Costs!D12)</f>
        <v>Network</v>
      </c>
      <c r="E12" s="68" t="str">
        <f>IF(ISBLANK(Costs!E12), "", Costs!E12)</f>
        <v/>
      </c>
      <c r="F12" s="68" t="str">
        <f>IF(ISBLANK(Costs!F12), "", Costs!F12)</f>
        <v>Materials</v>
      </c>
      <c r="G12" s="68" t="str">
        <f>IF(ISBLANK(Costs!G12), "", Costs!G12)</f>
        <v/>
      </c>
      <c r="H12" s="46" t="str">
        <f>IF(ISBLANK(Costs!H12), "", Costs!H12)</f>
        <v>Capex</v>
      </c>
      <c r="I12" s="46" t="str">
        <f>IF(ISBLANK(Costs!I12), "", Costs!I12)</f>
        <v/>
      </c>
      <c r="J12" s="14" t="str">
        <f>IF(ISBLANK(Costs!J12), "", Costs!J12)</f>
        <v/>
      </c>
      <c r="K12" s="49"/>
      <c r="L12" s="49"/>
      <c r="M12" s="49"/>
      <c r="N12" s="49"/>
      <c r="O12" s="49"/>
      <c r="P12" s="49"/>
      <c r="Q12" s="49"/>
      <c r="R12" s="49"/>
      <c r="S12" s="49"/>
      <c r="T12" s="3"/>
      <c r="U12" s="79">
        <f>Costs!P12</f>
        <v>621625</v>
      </c>
      <c r="V12" s="79">
        <f>Costs!Q12</f>
        <v>1075825</v>
      </c>
      <c r="W12" s="79">
        <f>Costs!R12</f>
        <v>301025</v>
      </c>
      <c r="X12" s="79">
        <f>Costs!S12</f>
        <v>234625</v>
      </c>
      <c r="Y12" s="79">
        <f>Costs!T12</f>
        <v>526500</v>
      </c>
      <c r="AD12"/>
    </row>
    <row r="13" spans="1:30" ht="12.75" customHeight="1" x14ac:dyDescent="0.25">
      <c r="A13"/>
      <c r="B13" s="68" t="str">
        <f>IF(ISBLANK(Costs!B13), "", Costs!B13)</f>
        <v>Infrastructure</v>
      </c>
      <c r="C13" s="68" t="str">
        <f>IF(ISBLANK(Costs!C13), "", Costs!C13)</f>
        <v/>
      </c>
      <c r="D13" s="68" t="str">
        <f>IF(ISBLANK(Costs!D13), "", Costs!D13)</f>
        <v>Database (HANA)</v>
      </c>
      <c r="E13" s="68" t="str">
        <f>IF(ISBLANK(Costs!E13), "", Costs!E13)</f>
        <v/>
      </c>
      <c r="F13" s="68" t="str">
        <f>IF(ISBLANK(Costs!F13), "", Costs!F13)</f>
        <v>Materials</v>
      </c>
      <c r="G13" s="68" t="str">
        <f>IF(ISBLANK(Costs!G13), "", Costs!G13)</f>
        <v/>
      </c>
      <c r="H13" s="46" t="str">
        <f>IF(ISBLANK(Costs!H13), "", Costs!H13)</f>
        <v>Capex</v>
      </c>
      <c r="I13" s="46" t="str">
        <f>IF(ISBLANK(Costs!I13), "", Costs!I13)</f>
        <v/>
      </c>
      <c r="J13" s="14" t="str">
        <f>IF(ISBLANK(Costs!J13), "", Costs!J13)</f>
        <v/>
      </c>
      <c r="K13" s="49"/>
      <c r="L13" s="49"/>
      <c r="M13" s="49"/>
      <c r="N13" s="49"/>
      <c r="O13" s="49"/>
      <c r="P13" s="49"/>
      <c r="Q13" s="49"/>
      <c r="R13" s="49"/>
      <c r="S13" s="49"/>
      <c r="T13" s="3"/>
      <c r="U13" s="79">
        <f>Costs!P13</f>
        <v>0</v>
      </c>
      <c r="V13" s="79">
        <f>Costs!Q13</f>
        <v>0</v>
      </c>
      <c r="W13" s="79">
        <f>Costs!R13</f>
        <v>0</v>
      </c>
      <c r="X13" s="79">
        <f>Costs!S13</f>
        <v>1000000</v>
      </c>
      <c r="Y13" s="79">
        <f>Costs!T13</f>
        <v>0</v>
      </c>
      <c r="AD13"/>
    </row>
    <row r="14" spans="1:30" ht="12.75" customHeight="1" x14ac:dyDescent="0.25">
      <c r="A14"/>
      <c r="B14" s="68" t="str">
        <f>IF(ISBLANK(Costs!B14), "", Costs!B14)</f>
        <v/>
      </c>
      <c r="C14" s="68" t="str">
        <f>IF(ISBLANK(Costs!C14), "", Costs!C14)</f>
        <v/>
      </c>
      <c r="D14" s="68" t="str">
        <f>IF(ISBLANK(Costs!D14), "", Costs!D14)</f>
        <v/>
      </c>
      <c r="E14" s="68" t="str">
        <f>IF(ISBLANK(Costs!E14), "", Costs!E14)</f>
        <v/>
      </c>
      <c r="F14" s="68" t="str">
        <f>IF(ISBLANK(Costs!F14), "", Costs!F14)</f>
        <v/>
      </c>
      <c r="G14" s="68" t="str">
        <f>IF(ISBLANK(Costs!G14), "", Costs!G14)</f>
        <v/>
      </c>
      <c r="H14" s="46" t="str">
        <f>IF(ISBLANK(Costs!H14), "", Costs!H14)</f>
        <v/>
      </c>
      <c r="I14" s="46" t="str">
        <f>IF(ISBLANK(Costs!I14), "", Costs!I14)</f>
        <v/>
      </c>
      <c r="J14" s="14" t="str">
        <f>IF(ISBLANK(Costs!J14), "", Costs!J14)</f>
        <v/>
      </c>
      <c r="K14" s="49"/>
      <c r="L14" s="49"/>
      <c r="M14" s="49"/>
      <c r="N14" s="49"/>
      <c r="O14" s="49"/>
      <c r="P14" s="49"/>
      <c r="Q14" s="49"/>
      <c r="R14" s="49"/>
      <c r="S14" s="49"/>
      <c r="T14" s="3"/>
      <c r="U14" s="79">
        <f>Costs!P14</f>
        <v>0</v>
      </c>
      <c r="V14" s="79">
        <f>Costs!Q14</f>
        <v>0</v>
      </c>
      <c r="W14" s="79">
        <f>Costs!R14</f>
        <v>0</v>
      </c>
      <c r="X14" s="79">
        <f>Costs!S14</f>
        <v>0</v>
      </c>
      <c r="Y14" s="79">
        <f>Costs!T14</f>
        <v>0</v>
      </c>
      <c r="AD14"/>
    </row>
    <row r="15" spans="1:30" ht="12.75" customHeight="1" x14ac:dyDescent="0.25">
      <c r="A15"/>
      <c r="B15" s="68" t="str">
        <f>IF(ISBLANK(Costs!B15), "", Costs!B15)</f>
        <v/>
      </c>
      <c r="C15" s="68" t="str">
        <f>IF(ISBLANK(Costs!C15), "", Costs!C15)</f>
        <v/>
      </c>
      <c r="D15" s="68" t="str">
        <f>IF(ISBLANK(Costs!D15), "", Costs!D15)</f>
        <v/>
      </c>
      <c r="E15" s="68" t="str">
        <f>IF(ISBLANK(Costs!E15), "", Costs!E15)</f>
        <v/>
      </c>
      <c r="F15" s="68" t="str">
        <f>IF(ISBLANK(Costs!F15), "", Costs!F15)</f>
        <v/>
      </c>
      <c r="G15" s="68" t="str">
        <f>IF(ISBLANK(Costs!G15), "", Costs!G15)</f>
        <v/>
      </c>
      <c r="H15" s="46" t="str">
        <f>IF(ISBLANK(Costs!H15), "", Costs!H15)</f>
        <v/>
      </c>
      <c r="I15" s="46" t="str">
        <f>IF(ISBLANK(Costs!I15), "", Costs!I15)</f>
        <v/>
      </c>
      <c r="J15" s="14" t="str">
        <f>IF(ISBLANK(Costs!J15), "", Costs!J15)</f>
        <v/>
      </c>
      <c r="K15" s="49"/>
      <c r="L15" s="49"/>
      <c r="M15" s="49"/>
      <c r="N15" s="49"/>
      <c r="O15" s="49"/>
      <c r="P15" s="49"/>
      <c r="Q15" s="49"/>
      <c r="R15" s="49"/>
      <c r="S15" s="49"/>
      <c r="T15" s="3"/>
      <c r="U15" s="79">
        <f>Costs!P15</f>
        <v>0</v>
      </c>
      <c r="V15" s="79">
        <f>Costs!Q15</f>
        <v>0</v>
      </c>
      <c r="W15" s="79">
        <f>Costs!R15</f>
        <v>0</v>
      </c>
      <c r="X15" s="79">
        <f>Costs!S15</f>
        <v>0</v>
      </c>
      <c r="Y15" s="79">
        <f>Costs!T15</f>
        <v>0</v>
      </c>
      <c r="AD15"/>
    </row>
    <row r="16" spans="1:30" ht="12.75" customHeight="1" x14ac:dyDescent="0.25">
      <c r="A16"/>
      <c r="B16" s="68" t="str">
        <f>IF(ISBLANK(Costs!B16), "", Costs!B16)</f>
        <v/>
      </c>
      <c r="C16" s="68" t="str">
        <f>IF(ISBLANK(Costs!C16), "", Costs!C16)</f>
        <v/>
      </c>
      <c r="D16" s="68" t="str">
        <f>IF(ISBLANK(Costs!D16), "", Costs!D16)</f>
        <v/>
      </c>
      <c r="E16" s="68" t="str">
        <f>IF(ISBLANK(Costs!E16), "", Costs!E16)</f>
        <v/>
      </c>
      <c r="F16" s="68" t="str">
        <f>IF(ISBLANK(Costs!F16), "", Costs!F16)</f>
        <v/>
      </c>
      <c r="G16" s="68" t="str">
        <f>IF(ISBLANK(Costs!G16), "", Costs!G16)</f>
        <v/>
      </c>
      <c r="H16" s="46" t="str">
        <f>IF(ISBLANK(Costs!H16), "", Costs!H16)</f>
        <v/>
      </c>
      <c r="I16" s="46" t="str">
        <f>IF(ISBLANK(Costs!I16), "", Costs!I16)</f>
        <v/>
      </c>
      <c r="J16" s="14" t="str">
        <f>IF(ISBLANK(Costs!J16), "", Costs!J16)</f>
        <v/>
      </c>
      <c r="K16" s="49"/>
      <c r="L16" s="49"/>
      <c r="M16" s="49"/>
      <c r="N16" s="49"/>
      <c r="O16" s="49"/>
      <c r="P16" s="49"/>
      <c r="Q16" s="49"/>
      <c r="R16" s="49"/>
      <c r="S16" s="49"/>
      <c r="T16" s="3"/>
      <c r="U16" s="79">
        <f>Costs!P16</f>
        <v>0</v>
      </c>
      <c r="V16" s="79">
        <f>Costs!Q16</f>
        <v>0</v>
      </c>
      <c r="W16" s="79">
        <f>Costs!R16</f>
        <v>0</v>
      </c>
      <c r="X16" s="79">
        <f>Costs!S16</f>
        <v>0</v>
      </c>
      <c r="Y16" s="79">
        <f>Costs!T16</f>
        <v>0</v>
      </c>
      <c r="AD16"/>
    </row>
    <row r="17" spans="1:30" ht="12.75" customHeight="1" x14ac:dyDescent="0.25">
      <c r="A17"/>
      <c r="B17" s="68" t="str">
        <f>IF(ISBLANK(Costs!B17), "", Costs!B17)</f>
        <v/>
      </c>
      <c r="C17" s="68" t="s">
        <v>1</v>
      </c>
      <c r="D17" s="68" t="s">
        <v>1</v>
      </c>
      <c r="E17" s="68" t="str">
        <f>IF(ISBLANK(Costs!E17), "", Costs!E17)</f>
        <v/>
      </c>
      <c r="F17" s="68" t="str">
        <f>IF(ISBLANK(Costs!F17), "", Costs!F17)</f>
        <v/>
      </c>
      <c r="G17" s="68" t="str">
        <f>IF(ISBLANK(Costs!G17), "", Costs!G17)</f>
        <v/>
      </c>
      <c r="H17" s="46" t="str">
        <f>IF(ISBLANK(Costs!H17), "", Costs!H17)</f>
        <v/>
      </c>
      <c r="I17" s="46" t="str">
        <f>IF(ISBLANK(Costs!I17), "", Costs!I17)</f>
        <v/>
      </c>
      <c r="J17" s="14" t="str">
        <f>IF(ISBLANK(Costs!J17), "", Costs!J17)</f>
        <v/>
      </c>
      <c r="K17" s="49"/>
      <c r="L17" s="49"/>
      <c r="M17" s="49"/>
      <c r="N17" s="49"/>
      <c r="O17" s="49"/>
      <c r="P17" s="49"/>
      <c r="Q17" s="49"/>
      <c r="R17" s="49"/>
      <c r="S17" s="49"/>
      <c r="T17" s="3"/>
      <c r="U17" s="79">
        <f>Costs!P17</f>
        <v>0</v>
      </c>
      <c r="V17" s="79">
        <f>Costs!Q17</f>
        <v>0</v>
      </c>
      <c r="W17" s="79">
        <f>Costs!R17</f>
        <v>0</v>
      </c>
      <c r="X17" s="79">
        <f>Costs!S17</f>
        <v>0</v>
      </c>
      <c r="Y17" s="79">
        <f>Costs!T17</f>
        <v>0</v>
      </c>
      <c r="AD17"/>
    </row>
    <row r="18" spans="1:30" ht="12.75" customHeight="1" x14ac:dyDescent="0.25">
      <c r="A18"/>
      <c r="B18" s="68" t="str">
        <f>IF(ISBLANK(Costs!B18), "", Costs!B18)</f>
        <v/>
      </c>
      <c r="C18" s="68" t="s">
        <v>3</v>
      </c>
      <c r="D18" s="68" t="s">
        <v>3</v>
      </c>
      <c r="E18" s="68" t="str">
        <f>IF(ISBLANK(Costs!E18), "", Costs!E18)</f>
        <v/>
      </c>
      <c r="F18" s="68" t="str">
        <f>IF(ISBLANK(Costs!F18), "", Costs!F18)</f>
        <v/>
      </c>
      <c r="G18" s="68" t="str">
        <f>IF(ISBLANK(Costs!G18), "", Costs!G18)</f>
        <v/>
      </c>
      <c r="H18" s="46" t="str">
        <f>IF(ISBLANK(Costs!H18), "", Costs!H18)</f>
        <v/>
      </c>
      <c r="I18" s="46" t="str">
        <f>IF(ISBLANK(Costs!I18), "", Costs!I18)</f>
        <v/>
      </c>
      <c r="J18" s="14" t="str">
        <f>IF(ISBLANK(Costs!J18), "", Costs!J18)</f>
        <v/>
      </c>
      <c r="K18" s="49"/>
      <c r="L18" s="49"/>
      <c r="M18" s="49"/>
      <c r="N18" s="49"/>
      <c r="O18" s="49"/>
      <c r="P18" s="49"/>
      <c r="Q18" s="49"/>
      <c r="R18" s="49"/>
      <c r="S18" s="49"/>
      <c r="T18" s="3"/>
      <c r="U18" s="79">
        <f>Costs!P18</f>
        <v>0</v>
      </c>
      <c r="V18" s="79">
        <f>Costs!Q18</f>
        <v>0</v>
      </c>
      <c r="W18" s="79">
        <f>Costs!R18</f>
        <v>0</v>
      </c>
      <c r="X18" s="79">
        <f>Costs!S18</f>
        <v>0</v>
      </c>
      <c r="Y18" s="79">
        <f>Costs!T18</f>
        <v>0</v>
      </c>
      <c r="AD18"/>
    </row>
    <row r="19" spans="1:30" ht="12.75" customHeight="1" x14ac:dyDescent="0.25">
      <c r="A19"/>
      <c r="B19"/>
      <c r="C19"/>
      <c r="D19"/>
      <c r="E19"/>
      <c r="F19"/>
      <c r="G19"/>
      <c r="H19"/>
      <c r="I19"/>
      <c r="J19"/>
      <c r="K19"/>
      <c r="L19"/>
      <c r="M19" s="130" t="str">
        <f>IF(ISBLANK(Costs!M19), "", Costs!M19)</f>
        <v/>
      </c>
      <c r="N19"/>
      <c r="O19"/>
      <c r="P19"/>
      <c r="Q19"/>
      <c r="R19"/>
      <c r="S19"/>
      <c r="T19"/>
      <c r="U19"/>
      <c r="V19"/>
      <c r="W19"/>
      <c r="X19"/>
      <c r="Y19"/>
      <c r="Z19"/>
      <c r="AD19"/>
    </row>
    <row r="20" spans="1:30" ht="12.75" customHeight="1" x14ac:dyDescent="0.25">
      <c r="A20"/>
      <c r="B20"/>
      <c r="C20"/>
      <c r="D20"/>
      <c r="E20"/>
      <c r="F20"/>
      <c r="G20"/>
      <c r="H20"/>
      <c r="I20"/>
      <c r="J20"/>
      <c r="K20"/>
      <c r="L20"/>
      <c r="M20" s="130"/>
      <c r="N20"/>
      <c r="O20"/>
      <c r="P20"/>
      <c r="Q20"/>
      <c r="R20"/>
      <c r="S20"/>
      <c r="T20"/>
      <c r="U20"/>
      <c r="V20"/>
      <c r="W20"/>
      <c r="X20"/>
      <c r="Y20"/>
      <c r="Z20"/>
      <c r="AD20"/>
    </row>
    <row r="21" spans="1:30" ht="12.75" customHeight="1" x14ac:dyDescent="0.25">
      <c r="A21"/>
      <c r="B21" s="68" t="str">
        <f>IF(ISBLANK(Costs!B21), "", Costs!B21)</f>
        <v>Infrastructure</v>
      </c>
      <c r="C21" s="68" t="str">
        <f>IF(ISBLANK(Costs!C21), "", Costs!C21)</f>
        <v/>
      </c>
      <c r="D21" s="68" t="str">
        <f>IF(ISBLANK(Costs!D21), "", Costs!D21)</f>
        <v/>
      </c>
      <c r="E21" s="68" t="str">
        <f>IF(ISBLANK(Costs!E21), "", Costs!E21)</f>
        <v/>
      </c>
      <c r="F21" s="68" t="str">
        <f>IF(ISBLANK(Costs!F21), "", Costs!F21)</f>
        <v>Labour</v>
      </c>
      <c r="G21" s="68" t="str">
        <f>IF(ISBLANK(Costs!G21), "", Costs!G21)</f>
        <v/>
      </c>
      <c r="H21" s="46" t="str">
        <f>IF(ISBLANK(Costs!H21), "", Costs!H21)</f>
        <v>Capex</v>
      </c>
      <c r="I21" s="46" t="str">
        <f>IF(ISBLANK(Costs!I21), "", Costs!I21)</f>
        <v/>
      </c>
      <c r="J21" s="14" t="str">
        <f>IF(ISBLANK(Costs!J21), "", Costs!J21)</f>
        <v/>
      </c>
      <c r="K21" s="49"/>
      <c r="M21" s="55">
        <f>IF(ISBLANK(Costs!M21), "", Costs!M21)</f>
        <v>0.2</v>
      </c>
      <c r="N21"/>
      <c r="O21"/>
      <c r="P21"/>
      <c r="Q21"/>
      <c r="R21"/>
      <c r="S21"/>
      <c r="T21" s="3"/>
      <c r="U21" s="9">
        <f t="shared" ref="U21:Y22" si="0">$M21*SUM(U$8:U$18)</f>
        <v>504808.16228517541</v>
      </c>
      <c r="V21" s="9">
        <f t="shared" si="0"/>
        <v>574488.36470274744</v>
      </c>
      <c r="W21" s="9">
        <f t="shared" si="0"/>
        <v>391287.04668368911</v>
      </c>
      <c r="X21" s="9">
        <f t="shared" si="0"/>
        <v>1966264.1772741468</v>
      </c>
      <c r="Y21" s="9">
        <f t="shared" si="0"/>
        <v>450765.52529712202</v>
      </c>
      <c r="AD21"/>
    </row>
    <row r="22" spans="1:30" ht="12.75" customHeight="1" x14ac:dyDescent="0.25">
      <c r="A22"/>
      <c r="B22" s="68" t="str">
        <f>IF(ISBLANK(Costs!B22), "", Costs!B22)</f>
        <v>Infrastructure</v>
      </c>
      <c r="C22" s="68" t="str">
        <f>IF(ISBLANK(Costs!C22), "", Costs!C22)</f>
        <v/>
      </c>
      <c r="D22" s="68" t="str">
        <f>IF(ISBLANK(Costs!D22), "", Costs!D22)</f>
        <v/>
      </c>
      <c r="E22" s="68" t="str">
        <f>IF(ISBLANK(Costs!E22), "", Costs!E22)</f>
        <v/>
      </c>
      <c r="F22" s="68" t="str">
        <f>IF(ISBLANK(Costs!F22), "", Costs!F22)</f>
        <v>Contracts</v>
      </c>
      <c r="G22" s="68" t="str">
        <f>IF(ISBLANK(Costs!G22), "", Costs!G22)</f>
        <v/>
      </c>
      <c r="H22" s="46" t="str">
        <f>IF(ISBLANK(Costs!H22), "", Costs!H22)</f>
        <v>Capex</v>
      </c>
      <c r="I22" s="46" t="str">
        <f>IF(ISBLANK(Costs!I22), "", Costs!I22)</f>
        <v/>
      </c>
      <c r="J22" s="14" t="str">
        <f>IF(ISBLANK(Costs!J22), "", Costs!J22)</f>
        <v/>
      </c>
      <c r="K22" s="49"/>
      <c r="M22" s="55">
        <f>IF(ISBLANK(Costs!M22), "", Costs!M22)</f>
        <v>0.35</v>
      </c>
      <c r="N22"/>
      <c r="O22"/>
      <c r="P22"/>
      <c r="Q22"/>
      <c r="R22"/>
      <c r="S22"/>
      <c r="T22" s="3"/>
      <c r="U22" s="9">
        <f t="shared" si="0"/>
        <v>883414.28399905679</v>
      </c>
      <c r="V22" s="9">
        <f t="shared" si="0"/>
        <v>1005354.6382298078</v>
      </c>
      <c r="W22" s="9">
        <f t="shared" si="0"/>
        <v>684752.33169645595</v>
      </c>
      <c r="X22" s="9">
        <f t="shared" si="0"/>
        <v>3440962.3102297564</v>
      </c>
      <c r="Y22" s="9">
        <f t="shared" si="0"/>
        <v>788839.6692699634</v>
      </c>
      <c r="AD22"/>
    </row>
    <row r="23" spans="1:30" ht="12.75" customHeight="1" x14ac:dyDescent="0.25">
      <c r="A23"/>
      <c r="B23" s="8"/>
      <c r="C23" s="8"/>
      <c r="D23" s="8"/>
      <c r="E23" s="8"/>
      <c r="F23" s="8"/>
      <c r="G23" s="8"/>
      <c r="H23" s="8"/>
      <c r="I23" s="8"/>
      <c r="J23" s="14"/>
      <c r="K23" s="8"/>
      <c r="L23" s="8"/>
      <c r="M23" s="8"/>
      <c r="N23"/>
      <c r="O23"/>
      <c r="P23"/>
      <c r="Q23"/>
      <c r="R23"/>
      <c r="S23"/>
      <c r="T23" s="3"/>
      <c r="U23" s="10"/>
      <c r="V23" s="10"/>
      <c r="W23" s="10"/>
      <c r="X23" s="10"/>
      <c r="Y23" s="10"/>
      <c r="AD23"/>
    </row>
    <row r="24" spans="1:30" ht="12.75" customHeight="1" x14ac:dyDescent="0.25">
      <c r="A24"/>
      <c r="B24" s="8"/>
      <c r="C24" s="8"/>
      <c r="D24" s="8"/>
      <c r="E24" s="8"/>
      <c r="F24" s="8"/>
      <c r="G24" s="8"/>
      <c r="H24" s="8"/>
      <c r="I24" s="8"/>
      <c r="J24" s="14"/>
      <c r="K24" s="8"/>
      <c r="L24" s="8"/>
      <c r="M24" s="8"/>
      <c r="N24" s="90"/>
      <c r="O24" s="10"/>
      <c r="P24" s="10"/>
      <c r="Q24" s="10"/>
      <c r="R24" s="10"/>
      <c r="S24" s="10"/>
      <c r="T24" s="3"/>
      <c r="U24" s="10"/>
      <c r="V24" s="10"/>
      <c r="W24" s="10"/>
      <c r="X24" s="10"/>
      <c r="Y24" s="10"/>
      <c r="AD24"/>
    </row>
    <row r="25" spans="1:30" ht="12.75" customHeight="1" x14ac:dyDescent="0.25">
      <c r="A25"/>
      <c r="B25" s="68" t="str">
        <f>IF(ISBLANK(Costs!B25), "", Costs!B25)</f>
        <v>Infrastructure</v>
      </c>
      <c r="C25" s="68" t="str">
        <f>IF(ISBLANK(Costs!C25), "", Costs!C25)</f>
        <v>SAP ERP</v>
      </c>
      <c r="D25" s="68" t="str">
        <f>IF(ISBLANK(Costs!D25), "", Costs!D25)</f>
        <v>Server</v>
      </c>
      <c r="E25" s="68" t="str">
        <f>IF(ISBLANK(Costs!E25), "", Costs!E25)</f>
        <v/>
      </c>
      <c r="F25" s="68" t="str">
        <f>IF(ISBLANK(Costs!F25), "", Costs!F25)</f>
        <v>Materials</v>
      </c>
      <c r="G25" s="68" t="str">
        <f>IF(ISBLANK(Costs!G25), "", Costs!G25)</f>
        <v/>
      </c>
      <c r="H25" s="46" t="str">
        <f>IF(ISBLANK(Costs!H25), "", Costs!H25)</f>
        <v>Capex reduction</v>
      </c>
      <c r="I25" s="142" t="b">
        <f>IF(ISBLANK(Costs!$C25), 0, INDEX(Assumptions!$E$15:$G$24, MATCH($C25, Assumptions!$B$15:$B$24,0), MATCH($A$3, Options, 0)))</f>
        <v>1</v>
      </c>
      <c r="J25" s="14" t="str">
        <f>IF(ISBLANK(Costs!J25), "", Costs!J25)</f>
        <v/>
      </c>
      <c r="K25" s="55">
        <f>Costs!K25*I25</f>
        <v>-0.01</v>
      </c>
      <c r="L25"/>
      <c r="M25" s="8"/>
      <c r="N25" s="90"/>
      <c r="O25" s="79">
        <f>IF($C25="",0,IF($C25=Assumptions!$B$24,INDEX(Assumptions!E$51:E$53,MATCH($A$3,Assumptions!$B$51:$B$53,0)),INDEX(Assumptions!E$34:E$43,MATCH($C25,Assumptions!$B$34:$B$43,0))*$I25))</f>
        <v>0</v>
      </c>
      <c r="P25" s="79">
        <f>IF($C25="",0,IF($C25=Assumptions!$B$24,INDEX(Assumptions!F$51:F$53,MATCH($A$3,Assumptions!$B$51:$B$53,0)),INDEX(Assumptions!F$34:F$43,MATCH($C25,Assumptions!$B$34:$B$43,0))*$I25))</f>
        <v>0</v>
      </c>
      <c r="Q25" s="79">
        <f>IF($C25="",0,IF($C25=Assumptions!$B$24,INDEX(Assumptions!G$51:G$53,MATCH($A$3,Assumptions!$B$51:$B$53,0)),INDEX(Assumptions!G$34:G$43,MATCH($C25,Assumptions!$B$34:$B$43,0))*$I25))</f>
        <v>1</v>
      </c>
      <c r="R25" s="79">
        <f>IF($C25="",0,IF($C25=Assumptions!$B$24,INDEX(Assumptions!H$51:H$53,MATCH($A$3,Assumptions!$B$51:$B$53,0)),INDEX(Assumptions!H$34:H$43,MATCH($C25,Assumptions!$B$34:$B$43,0))*$I25))</f>
        <v>1</v>
      </c>
      <c r="S25" s="79">
        <f>IF($C25="",0,IF($C25=Assumptions!$B$24,INDEX(Assumptions!I$51:I$53,MATCH($A$3,Assumptions!$B$51:$B$53,0)),INDEX(Assumptions!I$34:I$43,MATCH($C25,Assumptions!$B$34:$B$43,0))*$I25))</f>
        <v>1</v>
      </c>
      <c r="T25" s="3"/>
      <c r="U25" s="9">
        <f t="shared" ref="U25" si="1">IF($I25,$K25*SUMIF($D$8:$D$22,$D25,U$8:U$22)*O25,0)</f>
        <v>0</v>
      </c>
      <c r="V25" s="9">
        <f t="shared" ref="V25" si="2">IF($I25,$K25*SUMIF($D$8:$D$22,$D25,V$8:V$22)*P25,0)</f>
        <v>0</v>
      </c>
      <c r="W25" s="9">
        <f t="shared" ref="W25" si="3">IF($I25,$K25*SUMIF($D$8:$D$22,$D25,W$8:W$22)*Q25,0)</f>
        <v>-4028.4219374021195</v>
      </c>
      <c r="X25" s="9">
        <f t="shared" ref="X25" si="4">IF($I25,$K25*SUMIF($D$8:$D$22,$D25,X$8:X$22)*R25,0)</f>
        <v>-10647.405429004571</v>
      </c>
      <c r="Y25" s="9">
        <f t="shared" ref="Y25" si="5">IF($I25,$K25*SUMIF($D$8:$D$22,$D25,Y$8:Y$22)*S25,0)</f>
        <v>-4736.9592707354532</v>
      </c>
      <c r="AD25"/>
    </row>
    <row r="26" spans="1:30" ht="12.75" customHeight="1" x14ac:dyDescent="0.25">
      <c r="A26"/>
      <c r="B26" s="68" t="str">
        <f>IF(ISBLANK(Costs!B26), "", Costs!B26)</f>
        <v>Infrastructure</v>
      </c>
      <c r="C26" s="68" t="str">
        <f>IF(ISBLANK(Costs!C26), "", Costs!C26)</f>
        <v>SAP ERP</v>
      </c>
      <c r="D26" s="68" t="str">
        <f>IF(ISBLANK(Costs!D26), "", Costs!D26)</f>
        <v>Database (Exadata)</v>
      </c>
      <c r="E26" s="68" t="str">
        <f>IF(ISBLANK(Costs!E26), "", Costs!E26)</f>
        <v/>
      </c>
      <c r="F26" s="68" t="str">
        <f>IF(ISBLANK(Costs!F26), "", Costs!F26)</f>
        <v>Materials</v>
      </c>
      <c r="G26" s="68" t="str">
        <f>IF(ISBLANK(Costs!G26), "", Costs!G26)</f>
        <v/>
      </c>
      <c r="H26" s="46" t="str">
        <f>IF(ISBLANK(Costs!H26), "", Costs!H26)</f>
        <v>Capex reduction</v>
      </c>
      <c r="I26" s="142" t="b">
        <f>IF(ISBLANK(Costs!$C26), 0, INDEX(Assumptions!$E$15:$G$24, MATCH($C26, Assumptions!$B$15:$B$24,0), MATCH($A$3, Options, 0)))</f>
        <v>1</v>
      </c>
      <c r="J26" s="14" t="str">
        <f>IF(ISBLANK(Costs!J26), "", Costs!J26)</f>
        <v/>
      </c>
      <c r="K26" s="55">
        <f>Costs!K26*I26</f>
        <v>-0.1</v>
      </c>
      <c r="L26"/>
      <c r="M26" s="8"/>
      <c r="N26" s="90"/>
      <c r="O26" s="79">
        <f>IF($C26="",0,IF($C26=Assumptions!$B$24,INDEX(Assumptions!E$51:E$53,MATCH($A$3,Assumptions!$B$51:$B$53,0)),INDEX(Assumptions!E$34:E$43,MATCH($C26,Assumptions!$B$34:$B$43,0))*$I26))</f>
        <v>0</v>
      </c>
      <c r="P26" s="79">
        <f>IF($C26="",0,IF($C26=Assumptions!$B$24,INDEX(Assumptions!F$51:F$53,MATCH($A$3,Assumptions!$B$51:$B$53,0)),INDEX(Assumptions!F$34:F$43,MATCH($C26,Assumptions!$B$34:$B$43,0))*$I26))</f>
        <v>0</v>
      </c>
      <c r="Q26" s="79">
        <f>IF($C26="",0,IF($C26=Assumptions!$B$24,INDEX(Assumptions!G$51:G$53,MATCH($A$3,Assumptions!$B$51:$B$53,0)),INDEX(Assumptions!G$34:G$43,MATCH($C26,Assumptions!$B$34:$B$43,0))*$I26))</f>
        <v>1</v>
      </c>
      <c r="R26" s="79">
        <f>IF($C26="",0,IF($C26=Assumptions!$B$24,INDEX(Assumptions!H$51:H$53,MATCH($A$3,Assumptions!$B$51:$B$53,0)),INDEX(Assumptions!H$34:H$43,MATCH($C26,Assumptions!$B$34:$B$43,0))*$I26))</f>
        <v>1</v>
      </c>
      <c r="S26" s="79">
        <f>IF($C26="",0,IF($C26=Assumptions!$B$24,INDEX(Assumptions!I$51:I$53,MATCH($A$3,Assumptions!$B$51:$B$53,0)),INDEX(Assumptions!I$34:I$43,MATCH($C26,Assumptions!$B$34:$B$43,0))*$I26))</f>
        <v>1</v>
      </c>
      <c r="T26" s="3"/>
      <c r="U26" s="9">
        <f t="shared" ref="U26:U64" si="6">IF($I26,$K26*SUMIF($D$8:$D$22,$D26,U$8:U$22)*O26,0)</f>
        <v>0</v>
      </c>
      <c r="V26" s="9">
        <f t="shared" ref="V26:V64" si="7">IF($I26,$K26*SUMIF($D$8:$D$22,$D26,V$8:V$22)*P26,0)</f>
        <v>0</v>
      </c>
      <c r="W26" s="9">
        <f t="shared" ref="W26:W64" si="8">IF($I26,$K26*SUMIF($D$8:$D$22,$D26,W$8:W$22)*Q26,0)</f>
        <v>-30148.190172201328</v>
      </c>
      <c r="X26" s="9">
        <f t="shared" ref="X26:X64" si="9">IF($I26,$K26*SUMIF($D$8:$D$22,$D26,X$8:X$22)*R26,0)</f>
        <v>-658034.82938798273</v>
      </c>
      <c r="Y26" s="9">
        <f t="shared" ref="Y26:Y64" si="10">IF($I26,$K26*SUMIF($D$8:$D$22,$D26,Y$8:Y$22)*S26,0)</f>
        <v>-30148.190172201397</v>
      </c>
      <c r="AD26"/>
    </row>
    <row r="27" spans="1:30" ht="12.75" customHeight="1" x14ac:dyDescent="0.25">
      <c r="A27"/>
      <c r="B27" s="68" t="str">
        <f>IF(ISBLANK(Costs!B27), "", Costs!B27)</f>
        <v>Infrastructure</v>
      </c>
      <c r="C27" s="68" t="str">
        <f>IF(ISBLANK(Costs!C27), "", Costs!C27)</f>
        <v>SAP ERP</v>
      </c>
      <c r="D27" s="68" t="str">
        <f>IF(ISBLANK(Costs!D27), "", Costs!D27)</f>
        <v>Backup</v>
      </c>
      <c r="E27" s="68" t="str">
        <f>IF(ISBLANK(Costs!E27), "", Costs!E27)</f>
        <v/>
      </c>
      <c r="F27" s="68" t="str">
        <f>IF(ISBLANK(Costs!F27), "", Costs!F27)</f>
        <v>Materials</v>
      </c>
      <c r="G27" s="68" t="str">
        <f>IF(ISBLANK(Costs!G27), "", Costs!G27)</f>
        <v/>
      </c>
      <c r="H27" s="46" t="str">
        <f>IF(ISBLANK(Costs!H27), "", Costs!H27)</f>
        <v>Capex reduction</v>
      </c>
      <c r="I27" s="142" t="b">
        <f>IF(ISBLANK(Costs!$C27), 0, INDEX(Assumptions!$E$15:$G$24, MATCH($C27, Assumptions!$B$15:$B$24,0), MATCH($A$3, Options, 0)))</f>
        <v>1</v>
      </c>
      <c r="J27" s="14" t="str">
        <f>IF(ISBLANK(Costs!J27), "", Costs!J27)</f>
        <v/>
      </c>
      <c r="K27" s="55">
        <f>Costs!K27*I27</f>
        <v>-0.1</v>
      </c>
      <c r="L27"/>
      <c r="M27" s="8"/>
      <c r="N27" s="90"/>
      <c r="O27" s="79">
        <f>IF($C27="",0,IF($C27=Assumptions!$B$24,INDEX(Assumptions!E$51:E$53,MATCH($A$3,Assumptions!$B$51:$B$53,0)),INDEX(Assumptions!E$34:E$43,MATCH($C27,Assumptions!$B$34:$B$43,0))*$I27))</f>
        <v>0</v>
      </c>
      <c r="P27" s="79">
        <f>IF($C27="",0,IF($C27=Assumptions!$B$24,INDEX(Assumptions!F$51:F$53,MATCH($A$3,Assumptions!$B$51:$B$53,0)),INDEX(Assumptions!F$34:F$43,MATCH($C27,Assumptions!$B$34:$B$43,0))*$I27))</f>
        <v>0</v>
      </c>
      <c r="Q27" s="79">
        <f>IF($C27="",0,IF($C27=Assumptions!$B$24,INDEX(Assumptions!G$51:G$53,MATCH($A$3,Assumptions!$B$51:$B$53,0)),INDEX(Assumptions!G$34:G$43,MATCH($C27,Assumptions!$B$34:$B$43,0))*$I27))</f>
        <v>1</v>
      </c>
      <c r="R27" s="79">
        <f>IF($C27="",0,IF($C27=Assumptions!$B$24,INDEX(Assumptions!H$51:H$53,MATCH($A$3,Assumptions!$B$51:$B$53,0)),INDEX(Assumptions!H$34:H$43,MATCH($C27,Assumptions!$B$34:$B$43,0))*$I27))</f>
        <v>1</v>
      </c>
      <c r="S27" s="79">
        <f>IF($C27="",0,IF($C27=Assumptions!$B$24,INDEX(Assumptions!I$51:I$53,MATCH($A$3,Assumptions!$B$51:$B$53,0)),INDEX(Assumptions!I$34:I$43,MATCH($C27,Assumptions!$B$34:$B$43,0))*$I27))</f>
        <v>1</v>
      </c>
      <c r="T27" s="3"/>
      <c r="U27" s="9">
        <f t="shared" si="6"/>
        <v>0</v>
      </c>
      <c r="V27" s="9">
        <f t="shared" si="7"/>
        <v>0</v>
      </c>
      <c r="W27" s="9">
        <f t="shared" si="8"/>
        <v>-5108.6137956220455</v>
      </c>
      <c r="X27" s="9">
        <f t="shared" si="9"/>
        <v>-5160.7049590450824</v>
      </c>
      <c r="Y27" s="9">
        <f t="shared" si="10"/>
        <v>-5214.8797690050815</v>
      </c>
      <c r="AD27"/>
    </row>
    <row r="28" spans="1:30" ht="12.75" customHeight="1" x14ac:dyDescent="0.25">
      <c r="A28"/>
      <c r="B28" s="68" t="str">
        <f>IF(ISBLANK(Costs!B28), "", Costs!B28)</f>
        <v>Infrastructure</v>
      </c>
      <c r="C28" s="68" t="str">
        <f>IF(ISBLANK(Costs!C28), "", Costs!C28)</f>
        <v>SAP ERP</v>
      </c>
      <c r="D28" s="68" t="str">
        <f>IF(ISBLANK(Costs!D28), "", Costs!D28)</f>
        <v>Network</v>
      </c>
      <c r="E28" s="68" t="str">
        <f>IF(ISBLANK(Costs!E28), "", Costs!E28)</f>
        <v/>
      </c>
      <c r="F28" s="68" t="str">
        <f>IF(ISBLANK(Costs!F28), "", Costs!F28)</f>
        <v>Materials</v>
      </c>
      <c r="G28" s="68" t="str">
        <f>IF(ISBLANK(Costs!G28), "", Costs!G28)</f>
        <v/>
      </c>
      <c r="H28" s="46" t="str">
        <f>IF(ISBLANK(Costs!H28), "", Costs!H28)</f>
        <v>Capex reduction</v>
      </c>
      <c r="I28" s="142" t="b">
        <f>IF(ISBLANK(Costs!$C28), 0, INDEX(Assumptions!$E$15:$G$24, MATCH($C28, Assumptions!$B$15:$B$24,0), MATCH($A$3, Options, 0)))</f>
        <v>1</v>
      </c>
      <c r="J28" s="14" t="str">
        <f>IF(ISBLANK(Costs!J28), "", Costs!J28)</f>
        <v/>
      </c>
      <c r="K28" s="55">
        <f>Costs!K28*I28</f>
        <v>-0.01</v>
      </c>
      <c r="L28"/>
      <c r="M28" s="8"/>
      <c r="N28" s="90"/>
      <c r="O28" s="79">
        <f>IF($C28="",0,IF($C28=Assumptions!$B$24,INDEX(Assumptions!E$51:E$53,MATCH($A$3,Assumptions!$B$51:$B$53,0)),INDEX(Assumptions!E$34:E$43,MATCH($C28,Assumptions!$B$34:$B$43,0))*$I28))</f>
        <v>0</v>
      </c>
      <c r="P28" s="79">
        <f>IF($C28="",0,IF($C28=Assumptions!$B$24,INDEX(Assumptions!F$51:F$53,MATCH($A$3,Assumptions!$B$51:$B$53,0)),INDEX(Assumptions!F$34:F$43,MATCH($C28,Assumptions!$B$34:$B$43,0))*$I28))</f>
        <v>0</v>
      </c>
      <c r="Q28" s="79">
        <f>IF($C28="",0,IF($C28=Assumptions!$B$24,INDEX(Assumptions!G$51:G$53,MATCH($A$3,Assumptions!$B$51:$B$53,0)),INDEX(Assumptions!G$34:G$43,MATCH($C28,Assumptions!$B$34:$B$43,0))*$I28))</f>
        <v>1</v>
      </c>
      <c r="R28" s="79">
        <f>IF($C28="",0,IF($C28=Assumptions!$B$24,INDEX(Assumptions!H$51:H$53,MATCH($A$3,Assumptions!$B$51:$B$53,0)),INDEX(Assumptions!H$34:H$43,MATCH($C28,Assumptions!$B$34:$B$43,0))*$I28))</f>
        <v>1</v>
      </c>
      <c r="S28" s="79">
        <f>IF($C28="",0,IF($C28=Assumptions!$B$24,INDEX(Assumptions!I$51:I$53,MATCH($A$3,Assumptions!$B$51:$B$53,0)),INDEX(Assumptions!I$34:I$43,MATCH($C28,Assumptions!$B$34:$B$43,0))*$I28))</f>
        <v>1</v>
      </c>
      <c r="T28" s="3"/>
      <c r="U28" s="9">
        <f t="shared" si="6"/>
        <v>0</v>
      </c>
      <c r="V28" s="9">
        <f t="shared" si="7"/>
        <v>0</v>
      </c>
      <c r="W28" s="9">
        <f t="shared" si="8"/>
        <v>-3010.25</v>
      </c>
      <c r="X28" s="9">
        <f t="shared" si="9"/>
        <v>-2346.25</v>
      </c>
      <c r="Y28" s="9">
        <f t="shared" si="10"/>
        <v>-5265</v>
      </c>
      <c r="AD28"/>
    </row>
    <row r="29" spans="1:30" ht="12.75" customHeight="1" x14ac:dyDescent="0.25">
      <c r="A29"/>
      <c r="B29" s="68" t="str">
        <f>IF(ISBLANK(Costs!B29), "", Costs!B29)</f>
        <v>Infrastructure</v>
      </c>
      <c r="C29" s="68" t="str">
        <f>IF(ISBLANK(Costs!C29), "", Costs!C29)</f>
        <v>SAP ERP</v>
      </c>
      <c r="D29" s="68" t="str">
        <f>IF(ISBLANK(Costs!D29), "", Costs!D29)</f>
        <v>Database (HANA)</v>
      </c>
      <c r="E29" s="68" t="str">
        <f>IF(ISBLANK(Costs!E29), "", Costs!E29)</f>
        <v/>
      </c>
      <c r="F29" s="68" t="str">
        <f>IF(ISBLANK(Costs!F29), "", Costs!F29)</f>
        <v>Materials</v>
      </c>
      <c r="G29" s="68" t="str">
        <f>IF(ISBLANK(Costs!G29), "", Costs!G29)</f>
        <v/>
      </c>
      <c r="H29" s="46" t="str">
        <f>IF(ISBLANK(Costs!H29), "", Costs!H29)</f>
        <v>Capex reduction</v>
      </c>
      <c r="I29" s="142" t="b">
        <f>IF(ISBLANK(Costs!$C29), 0, INDEX(Assumptions!$E$15:$G$24, MATCH($C29, Assumptions!$B$15:$B$24,0), MATCH($A$3, Options, 0)))</f>
        <v>1</v>
      </c>
      <c r="J29" s="14" t="str">
        <f>IF(ISBLANK(Costs!J29), "", Costs!J29)</f>
        <v/>
      </c>
      <c r="K29" s="55">
        <f>Costs!K29*I29</f>
        <v>0</v>
      </c>
      <c r="L29"/>
      <c r="M29" s="8"/>
      <c r="N29" s="90"/>
      <c r="O29" s="79">
        <f>IF($C29="",0,IF($C29=Assumptions!$B$24,INDEX(Assumptions!E$51:E$53,MATCH($A$3,Assumptions!$B$51:$B$53,0)),INDEX(Assumptions!E$34:E$43,MATCH($C29,Assumptions!$B$34:$B$43,0))*$I29))</f>
        <v>0</v>
      </c>
      <c r="P29" s="79">
        <f>IF($C29="",0,IF($C29=Assumptions!$B$24,INDEX(Assumptions!F$51:F$53,MATCH($A$3,Assumptions!$B$51:$B$53,0)),INDEX(Assumptions!F$34:F$43,MATCH($C29,Assumptions!$B$34:$B$43,0))*$I29))</f>
        <v>0</v>
      </c>
      <c r="Q29" s="79">
        <f>IF($C29="",0,IF($C29=Assumptions!$B$24,INDEX(Assumptions!G$51:G$53,MATCH($A$3,Assumptions!$B$51:$B$53,0)),INDEX(Assumptions!G$34:G$43,MATCH($C29,Assumptions!$B$34:$B$43,0))*$I29))</f>
        <v>1</v>
      </c>
      <c r="R29" s="79">
        <f>IF($C29="",0,IF($C29=Assumptions!$B$24,INDEX(Assumptions!H$51:H$53,MATCH($A$3,Assumptions!$B$51:$B$53,0)),INDEX(Assumptions!H$34:H$43,MATCH($C29,Assumptions!$B$34:$B$43,0))*$I29))</f>
        <v>1</v>
      </c>
      <c r="S29" s="79">
        <f>IF($C29="",0,IF($C29=Assumptions!$B$24,INDEX(Assumptions!I$51:I$53,MATCH($A$3,Assumptions!$B$51:$B$53,0)),INDEX(Assumptions!I$34:I$43,MATCH($C29,Assumptions!$B$34:$B$43,0))*$I29))</f>
        <v>1</v>
      </c>
      <c r="T29" s="3"/>
      <c r="U29" s="9">
        <f t="shared" si="6"/>
        <v>0</v>
      </c>
      <c r="V29" s="9">
        <f t="shared" si="7"/>
        <v>0</v>
      </c>
      <c r="W29" s="9">
        <f t="shared" si="8"/>
        <v>0</v>
      </c>
      <c r="X29" s="9">
        <f t="shared" si="9"/>
        <v>0</v>
      </c>
      <c r="Y29" s="9">
        <f t="shared" si="10"/>
        <v>0</v>
      </c>
      <c r="AD29"/>
    </row>
    <row r="30" spans="1:30" ht="12.75" customHeight="1" x14ac:dyDescent="0.25">
      <c r="A30"/>
      <c r="B30" s="68" t="str">
        <f>IF(ISBLANK(Costs!B30), "", Costs!B30)</f>
        <v>Infrastructure</v>
      </c>
      <c r="C30" s="68" t="str">
        <f>IF(ISBLANK(Costs!C30), "", Costs!C30)</f>
        <v>Cognos BW</v>
      </c>
      <c r="D30" s="68" t="str">
        <f>IF(ISBLANK(Costs!D30), "", Costs!D30)</f>
        <v>Server</v>
      </c>
      <c r="E30" s="68" t="str">
        <f>IF(ISBLANK(Costs!E30), "", Costs!E30)</f>
        <v/>
      </c>
      <c r="F30" s="68" t="str">
        <f>IF(ISBLANK(Costs!F30), "", Costs!F30)</f>
        <v>Materials</v>
      </c>
      <c r="G30" s="68" t="str">
        <f>IF(ISBLANK(Costs!G30), "", Costs!G30)</f>
        <v/>
      </c>
      <c r="H30" s="46" t="str">
        <f>IF(ISBLANK(Costs!H30), "", Costs!H30)</f>
        <v>Capex reduction</v>
      </c>
      <c r="I30" s="142" t="b">
        <f>IF(ISBLANK(Costs!$C30), 0, INDEX(Assumptions!$E$15:$G$24, MATCH($C30, Assumptions!$B$15:$B$24,0), MATCH($A$3, Options, 0)))</f>
        <v>1</v>
      </c>
      <c r="J30" s="14" t="str">
        <f>IF(ISBLANK(Costs!J30), "", Costs!J30)</f>
        <v/>
      </c>
      <c r="K30" s="55">
        <f>Costs!K30*I30</f>
        <v>-0.02</v>
      </c>
      <c r="L30"/>
      <c r="M30" s="8"/>
      <c r="N30" s="90"/>
      <c r="O30" s="79">
        <f>IF($C30="",0,IF($C30=Assumptions!$B$24,INDEX(Assumptions!E$51:E$53,MATCH($A$3,Assumptions!$B$51:$B$53,0)),INDEX(Assumptions!E$34:E$43,MATCH($C30,Assumptions!$B$34:$B$43,0))*$I30))</f>
        <v>1</v>
      </c>
      <c r="P30" s="79">
        <f>IF($C30="",0,IF($C30=Assumptions!$B$24,INDEX(Assumptions!F$51:F$53,MATCH($A$3,Assumptions!$B$51:$B$53,0)),INDEX(Assumptions!F$34:F$43,MATCH($C30,Assumptions!$B$34:$B$43,0))*$I30))</f>
        <v>1</v>
      </c>
      <c r="Q30" s="79">
        <f>IF($C30="",0,IF($C30=Assumptions!$B$24,INDEX(Assumptions!G$51:G$53,MATCH($A$3,Assumptions!$B$51:$B$53,0)),INDEX(Assumptions!G$34:G$43,MATCH($C30,Assumptions!$B$34:$B$43,0))*$I30))</f>
        <v>1</v>
      </c>
      <c r="R30" s="79">
        <f>IF($C30="",0,IF($C30=Assumptions!$B$24,INDEX(Assumptions!H$51:H$53,MATCH($A$3,Assumptions!$B$51:$B$53,0)),INDEX(Assumptions!H$34:H$43,MATCH($C30,Assumptions!$B$34:$B$43,0))*$I30))</f>
        <v>1</v>
      </c>
      <c r="S30" s="79">
        <f>IF($C30="",0,IF($C30=Assumptions!$B$24,INDEX(Assumptions!I$51:I$53,MATCH($A$3,Assumptions!$B$51:$B$53,0)),INDEX(Assumptions!I$34:I$43,MATCH($C30,Assumptions!$B$34:$B$43,0))*$I30))</f>
        <v>1</v>
      </c>
      <c r="T30" s="3"/>
      <c r="U30" s="9">
        <f t="shared" si="6"/>
        <v>-13016.605208137573</v>
      </c>
      <c r="V30" s="9">
        <f t="shared" si="7"/>
        <v>-10890.993208137572</v>
      </c>
      <c r="W30" s="9">
        <f t="shared" si="8"/>
        <v>-8056.843874804239</v>
      </c>
      <c r="X30" s="9">
        <f t="shared" si="9"/>
        <v>-21294.810858009143</v>
      </c>
      <c r="Y30" s="9">
        <f t="shared" si="10"/>
        <v>-9473.9185414709063</v>
      </c>
      <c r="AD30"/>
    </row>
    <row r="31" spans="1:30" ht="12.75" customHeight="1" x14ac:dyDescent="0.25">
      <c r="A31"/>
      <c r="B31" s="68" t="str">
        <f>IF(ISBLANK(Costs!B31), "", Costs!B31)</f>
        <v>Infrastructure</v>
      </c>
      <c r="C31" s="68" t="str">
        <f>IF(ISBLANK(Costs!C31), "", Costs!C31)</f>
        <v>Cognos BW</v>
      </c>
      <c r="D31" s="68" t="str">
        <f>IF(ISBLANK(Costs!D31), "", Costs!D31)</f>
        <v>Database (Exadata)</v>
      </c>
      <c r="E31" s="68" t="str">
        <f>IF(ISBLANK(Costs!E31), "", Costs!E31)</f>
        <v/>
      </c>
      <c r="F31" s="68" t="str">
        <f>IF(ISBLANK(Costs!F31), "", Costs!F31)</f>
        <v>Materials</v>
      </c>
      <c r="G31" s="68" t="str">
        <f>IF(ISBLANK(Costs!G31), "", Costs!G31)</f>
        <v/>
      </c>
      <c r="H31" s="46" t="str">
        <f>IF(ISBLANK(Costs!H31), "", Costs!H31)</f>
        <v>Capex reduction</v>
      </c>
      <c r="I31" s="142" t="b">
        <f>IF(ISBLANK(Costs!$C31), 0, INDEX(Assumptions!$E$15:$G$24, MATCH($C31, Assumptions!$B$15:$B$24,0), MATCH($A$3, Options, 0)))</f>
        <v>1</v>
      </c>
      <c r="J31" s="14" t="str">
        <f>IF(ISBLANK(Costs!J31), "", Costs!J31)</f>
        <v/>
      </c>
      <c r="K31" s="55">
        <f>Costs!K31*I31</f>
        <v>-9.5000000000000001E-2</v>
      </c>
      <c r="L31"/>
      <c r="M31" s="8"/>
      <c r="N31" s="90"/>
      <c r="O31" s="79">
        <f>IF($C31="",0,IF($C31=Assumptions!$B$24,INDEX(Assumptions!E$51:E$53,MATCH($A$3,Assumptions!$B$51:$B$53,0)),INDEX(Assumptions!E$34:E$43,MATCH($C31,Assumptions!$B$34:$B$43,0))*$I31))</f>
        <v>1</v>
      </c>
      <c r="P31" s="79">
        <f>IF($C31="",0,IF($C31=Assumptions!$B$24,INDEX(Assumptions!F$51:F$53,MATCH($A$3,Assumptions!$B$51:$B$53,0)),INDEX(Assumptions!F$34:F$43,MATCH($C31,Assumptions!$B$34:$B$43,0))*$I31))</f>
        <v>1</v>
      </c>
      <c r="Q31" s="79">
        <f>IF($C31="",0,IF($C31=Assumptions!$B$24,INDEX(Assumptions!G$51:G$53,MATCH($A$3,Assumptions!$B$51:$B$53,0)),INDEX(Assumptions!G$34:G$43,MATCH($C31,Assumptions!$B$34:$B$43,0))*$I31))</f>
        <v>1</v>
      </c>
      <c r="R31" s="79">
        <f>IF($C31="",0,IF($C31=Assumptions!$B$24,INDEX(Assumptions!H$51:H$53,MATCH($A$3,Assumptions!$B$51:$B$53,0)),INDEX(Assumptions!H$34:H$43,MATCH($C31,Assumptions!$B$34:$B$43,0))*$I31))</f>
        <v>1</v>
      </c>
      <c r="S31" s="79">
        <f>IF($C31="",0,IF($C31=Assumptions!$B$24,INDEX(Assumptions!I$51:I$53,MATCH($A$3,Assumptions!$B$51:$B$53,0)),INDEX(Assumptions!I$34:I$43,MATCH($C31,Assumptions!$B$34:$B$43,0))*$I31))</f>
        <v>1</v>
      </c>
      <c r="T31" s="3"/>
      <c r="U31" s="9">
        <f t="shared" si="6"/>
        <v>-28640.780663591326</v>
      </c>
      <c r="V31" s="9">
        <f t="shared" si="7"/>
        <v>-28640.780663591326</v>
      </c>
      <c r="W31" s="9">
        <f t="shared" si="8"/>
        <v>-28640.78066359126</v>
      </c>
      <c r="X31" s="9">
        <f t="shared" si="9"/>
        <v>-625133.08791858354</v>
      </c>
      <c r="Y31" s="9">
        <f t="shared" si="10"/>
        <v>-28640.780663591326</v>
      </c>
      <c r="AD31"/>
    </row>
    <row r="32" spans="1:30" ht="12.75" customHeight="1" x14ac:dyDescent="0.25">
      <c r="A32"/>
      <c r="B32" s="68" t="str">
        <f>IF(ISBLANK(Costs!B32), "", Costs!B32)</f>
        <v>Infrastructure</v>
      </c>
      <c r="C32" s="68" t="str">
        <f>IF(ISBLANK(Costs!C32), "", Costs!C32)</f>
        <v>Cognos BW</v>
      </c>
      <c r="D32" s="68" t="str">
        <f>IF(ISBLANK(Costs!D32), "", Costs!D32)</f>
        <v>Backup</v>
      </c>
      <c r="E32" s="68" t="str">
        <f>IF(ISBLANK(Costs!E32), "", Costs!E32)</f>
        <v/>
      </c>
      <c r="F32" s="68" t="str">
        <f>IF(ISBLANK(Costs!F32), "", Costs!F32)</f>
        <v>Materials</v>
      </c>
      <c r="G32" s="68" t="str">
        <f>IF(ISBLANK(Costs!G32), "", Costs!G32)</f>
        <v/>
      </c>
      <c r="H32" s="46" t="str">
        <f>IF(ISBLANK(Costs!H32), "", Costs!H32)</f>
        <v>Capex reduction</v>
      </c>
      <c r="I32" s="142" t="b">
        <f>IF(ISBLANK(Costs!$C32), 0, INDEX(Assumptions!$E$15:$G$24, MATCH($C32, Assumptions!$B$15:$B$24,0), MATCH($A$3, Options, 0)))</f>
        <v>1</v>
      </c>
      <c r="J32" s="14" t="str">
        <f>IF(ISBLANK(Costs!J32), "", Costs!J32)</f>
        <v/>
      </c>
      <c r="K32" s="55">
        <f>Costs!K32*I32</f>
        <v>-9.5000000000000001E-2</v>
      </c>
      <c r="L32"/>
      <c r="M32" s="8"/>
      <c r="N32" s="90"/>
      <c r="O32" s="79">
        <f>IF($C32="",0,IF($C32=Assumptions!$B$24,INDEX(Assumptions!E$51:E$53,MATCH($A$3,Assumptions!$B$51:$B$53,0)),INDEX(Assumptions!E$34:E$43,MATCH($C32,Assumptions!$B$34:$B$43,0))*$I32))</f>
        <v>1</v>
      </c>
      <c r="P32" s="79">
        <f>IF($C32="",0,IF($C32=Assumptions!$B$24,INDEX(Assumptions!F$51:F$53,MATCH($A$3,Assumptions!$B$51:$B$53,0)),INDEX(Assumptions!F$34:F$43,MATCH($C32,Assumptions!$B$34:$B$43,0))*$I32))</f>
        <v>1</v>
      </c>
      <c r="Q32" s="79">
        <f>IF($C32="",0,IF($C32=Assumptions!$B$24,INDEX(Assumptions!G$51:G$53,MATCH($A$3,Assumptions!$B$51:$B$53,0)),INDEX(Assumptions!G$34:G$43,MATCH($C32,Assumptions!$B$34:$B$43,0))*$I32))</f>
        <v>1</v>
      </c>
      <c r="R32" s="79">
        <f>IF($C32="",0,IF($C32=Assumptions!$B$24,INDEX(Assumptions!H$51:H$53,MATCH($A$3,Assumptions!$B$51:$B$53,0)),INDEX(Assumptions!H$34:H$43,MATCH($C32,Assumptions!$B$34:$B$43,0))*$I32))</f>
        <v>1</v>
      </c>
      <c r="S32" s="79">
        <f>IF($C32="",0,IF($C32=Assumptions!$B$24,INDEX(Assumptions!I$51:I$53,MATCH($A$3,Assumptions!$B$51:$B$53,0)),INDEX(Assumptions!I$34:I$43,MATCH($C32,Assumptions!$B$34:$B$43,0))*$I32))</f>
        <v>1</v>
      </c>
      <c r="T32" s="3"/>
      <c r="U32" s="9">
        <f t="shared" si="6"/>
        <v>-4759.8466832135182</v>
      </c>
      <c r="V32" s="9">
        <f t="shared" si="7"/>
        <v>-4805.5998315602401</v>
      </c>
      <c r="W32" s="9">
        <f t="shared" si="8"/>
        <v>-4853.1831058409434</v>
      </c>
      <c r="X32" s="9">
        <f t="shared" si="9"/>
        <v>-4902.669711092828</v>
      </c>
      <c r="Y32" s="9">
        <f t="shared" si="10"/>
        <v>-4954.1357805548269</v>
      </c>
      <c r="AD32"/>
    </row>
    <row r="33" spans="1:30" ht="12.75" customHeight="1" x14ac:dyDescent="0.25">
      <c r="A33"/>
      <c r="B33" s="68" t="str">
        <f>IF(ISBLANK(Costs!B33), "", Costs!B33)</f>
        <v>Infrastructure</v>
      </c>
      <c r="C33" s="68" t="str">
        <f>IF(ISBLANK(Costs!C33), "", Costs!C33)</f>
        <v>Cognos BW</v>
      </c>
      <c r="D33" s="68" t="str">
        <f>IF(ISBLANK(Costs!D33), "", Costs!D33)</f>
        <v>Network</v>
      </c>
      <c r="E33" s="68" t="str">
        <f>IF(ISBLANK(Costs!E33), "", Costs!E33)</f>
        <v/>
      </c>
      <c r="F33" s="68" t="str">
        <f>IF(ISBLANK(Costs!F33), "", Costs!F33)</f>
        <v>Materials</v>
      </c>
      <c r="G33" s="68" t="str">
        <f>IF(ISBLANK(Costs!G33), "", Costs!G33)</f>
        <v/>
      </c>
      <c r="H33" s="46" t="str">
        <f>IF(ISBLANK(Costs!H33), "", Costs!H33)</f>
        <v>Capex reduction</v>
      </c>
      <c r="I33" s="142" t="b">
        <f>IF(ISBLANK(Costs!$C33), 0, INDEX(Assumptions!$E$15:$G$24, MATCH($C33, Assumptions!$B$15:$B$24,0), MATCH($A$3, Options, 0)))</f>
        <v>1</v>
      </c>
      <c r="J33" s="14" t="str">
        <f>IF(ISBLANK(Costs!J33), "", Costs!J33)</f>
        <v/>
      </c>
      <c r="K33" s="55">
        <f>Costs!K33*I33</f>
        <v>-0.01</v>
      </c>
      <c r="L33"/>
      <c r="M33" s="8"/>
      <c r="N33" s="90"/>
      <c r="O33" s="79">
        <f>IF($C33="",0,IF($C33=Assumptions!$B$24,INDEX(Assumptions!E$51:E$53,MATCH($A$3,Assumptions!$B$51:$B$53,0)),INDEX(Assumptions!E$34:E$43,MATCH($C33,Assumptions!$B$34:$B$43,0))*$I33))</f>
        <v>1</v>
      </c>
      <c r="P33" s="79">
        <f>IF($C33="",0,IF($C33=Assumptions!$B$24,INDEX(Assumptions!F$51:F$53,MATCH($A$3,Assumptions!$B$51:$B$53,0)),INDEX(Assumptions!F$34:F$43,MATCH($C33,Assumptions!$B$34:$B$43,0))*$I33))</f>
        <v>1</v>
      </c>
      <c r="Q33" s="79">
        <f>IF($C33="",0,IF($C33=Assumptions!$B$24,INDEX(Assumptions!G$51:G$53,MATCH($A$3,Assumptions!$B$51:$B$53,0)),INDEX(Assumptions!G$34:G$43,MATCH($C33,Assumptions!$B$34:$B$43,0))*$I33))</f>
        <v>1</v>
      </c>
      <c r="R33" s="79">
        <f>IF($C33="",0,IF($C33=Assumptions!$B$24,INDEX(Assumptions!H$51:H$53,MATCH($A$3,Assumptions!$B$51:$B$53,0)),INDEX(Assumptions!H$34:H$43,MATCH($C33,Assumptions!$B$34:$B$43,0))*$I33))</f>
        <v>1</v>
      </c>
      <c r="S33" s="79">
        <f>IF($C33="",0,IF($C33=Assumptions!$B$24,INDEX(Assumptions!I$51:I$53,MATCH($A$3,Assumptions!$B$51:$B$53,0)),INDEX(Assumptions!I$34:I$43,MATCH($C33,Assumptions!$B$34:$B$43,0))*$I33))</f>
        <v>1</v>
      </c>
      <c r="T33" s="3"/>
      <c r="U33" s="9">
        <f t="shared" si="6"/>
        <v>-6216.25</v>
      </c>
      <c r="V33" s="9">
        <f t="shared" si="7"/>
        <v>-10758.25</v>
      </c>
      <c r="W33" s="9">
        <f t="shared" si="8"/>
        <v>-3010.25</v>
      </c>
      <c r="X33" s="9">
        <f t="shared" si="9"/>
        <v>-2346.25</v>
      </c>
      <c r="Y33" s="9">
        <f t="shared" si="10"/>
        <v>-5265</v>
      </c>
      <c r="AD33"/>
    </row>
    <row r="34" spans="1:30" ht="12.75" customHeight="1" x14ac:dyDescent="0.25">
      <c r="A34"/>
      <c r="B34" s="68" t="str">
        <f>IF(ISBLANK(Costs!B34), "", Costs!B34)</f>
        <v>Infrastructure</v>
      </c>
      <c r="C34" s="68" t="str">
        <f>IF(ISBLANK(Costs!C34), "", Costs!C34)</f>
        <v>Cognos BW</v>
      </c>
      <c r="D34" s="68" t="str">
        <f>IF(ISBLANK(Costs!D34), "", Costs!D34)</f>
        <v>Database (HANA)</v>
      </c>
      <c r="E34" s="68" t="str">
        <f>IF(ISBLANK(Costs!E34), "", Costs!E34)</f>
        <v/>
      </c>
      <c r="F34" s="68" t="str">
        <f>IF(ISBLANK(Costs!F34), "", Costs!F34)</f>
        <v>Materials</v>
      </c>
      <c r="G34" s="68" t="str">
        <f>IF(ISBLANK(Costs!G34), "", Costs!G34)</f>
        <v/>
      </c>
      <c r="H34" s="46" t="str">
        <f>IF(ISBLANK(Costs!H34), "", Costs!H34)</f>
        <v>Capex reduction</v>
      </c>
      <c r="I34" s="142" t="b">
        <f>IF(ISBLANK(Costs!$C34), 0, INDEX(Assumptions!$E$15:$G$24, MATCH($C34, Assumptions!$B$15:$B$24,0), MATCH($A$3, Options, 0)))</f>
        <v>1</v>
      </c>
      <c r="J34" s="14" t="str">
        <f>IF(ISBLANK(Costs!J34), "", Costs!J34)</f>
        <v/>
      </c>
      <c r="K34" s="55">
        <f>Costs!K34*I34</f>
        <v>-1</v>
      </c>
      <c r="L34"/>
      <c r="M34" s="8"/>
      <c r="N34" s="90"/>
      <c r="O34" s="79">
        <f>IF($C34="",0,IF($C34=Assumptions!$B$24,INDEX(Assumptions!E$51:E$53,MATCH($A$3,Assumptions!$B$51:$B$53,0)),INDEX(Assumptions!E$34:E$43,MATCH($C34,Assumptions!$B$34:$B$43,0))*$I34))</f>
        <v>1</v>
      </c>
      <c r="P34" s="79">
        <f>IF($C34="",0,IF($C34=Assumptions!$B$24,INDEX(Assumptions!F$51:F$53,MATCH($A$3,Assumptions!$B$51:$B$53,0)),INDEX(Assumptions!F$34:F$43,MATCH($C34,Assumptions!$B$34:$B$43,0))*$I34))</f>
        <v>1</v>
      </c>
      <c r="Q34" s="79">
        <f>IF($C34="",0,IF($C34=Assumptions!$B$24,INDEX(Assumptions!G$51:G$53,MATCH($A$3,Assumptions!$B$51:$B$53,0)),INDEX(Assumptions!G$34:G$43,MATCH($C34,Assumptions!$B$34:$B$43,0))*$I34))</f>
        <v>1</v>
      </c>
      <c r="R34" s="79">
        <f>IF($C34="",0,IF($C34=Assumptions!$B$24,INDEX(Assumptions!H$51:H$53,MATCH($A$3,Assumptions!$B$51:$B$53,0)),INDEX(Assumptions!H$34:H$43,MATCH($C34,Assumptions!$B$34:$B$43,0))*$I34))</f>
        <v>1</v>
      </c>
      <c r="S34" s="79">
        <f>IF($C34="",0,IF($C34=Assumptions!$B$24,INDEX(Assumptions!I$51:I$53,MATCH($A$3,Assumptions!$B$51:$B$53,0)),INDEX(Assumptions!I$34:I$43,MATCH($C34,Assumptions!$B$34:$B$43,0))*$I34))</f>
        <v>1</v>
      </c>
      <c r="T34" s="3"/>
      <c r="U34" s="9">
        <f t="shared" si="6"/>
        <v>0</v>
      </c>
      <c r="V34" s="9">
        <f t="shared" si="7"/>
        <v>0</v>
      </c>
      <c r="W34" s="9">
        <f t="shared" si="8"/>
        <v>0</v>
      </c>
      <c r="X34" s="9">
        <f t="shared" si="9"/>
        <v>-1000000</v>
      </c>
      <c r="Y34" s="9">
        <f t="shared" si="10"/>
        <v>0</v>
      </c>
      <c r="AD34"/>
    </row>
    <row r="35" spans="1:30" ht="12.75" customHeight="1" x14ac:dyDescent="0.25">
      <c r="A35"/>
      <c r="B35" s="68" t="str">
        <f>IF(ISBLANK(Costs!B35), "", Costs!B35)</f>
        <v>Infrastructure</v>
      </c>
      <c r="C35" s="68" t="str">
        <f>IF(ISBLANK(Costs!C35), "", Costs!C35)</f>
        <v>Itron IEE</v>
      </c>
      <c r="D35" s="68" t="str">
        <f>IF(ISBLANK(Costs!D35), "", Costs!D35)</f>
        <v>Server</v>
      </c>
      <c r="E35" s="68" t="str">
        <f>IF(ISBLANK(Costs!E35), "", Costs!E35)</f>
        <v/>
      </c>
      <c r="F35" s="68" t="str">
        <f>IF(ISBLANK(Costs!F35), "", Costs!F35)</f>
        <v>Materials</v>
      </c>
      <c r="G35" s="68" t="str">
        <f>IF(ISBLANK(Costs!G35), "", Costs!G35)</f>
        <v/>
      </c>
      <c r="H35" s="46" t="str">
        <f>IF(ISBLANK(Costs!H35), "", Costs!H35)</f>
        <v>Capex reduction</v>
      </c>
      <c r="I35" s="142" t="b">
        <f>IF(ISBLANK(Costs!$C35), 0, INDEX(Assumptions!$E$15:$G$24, MATCH($C35, Assumptions!$B$15:$B$24,0), MATCH($A$3, Options, 0)))</f>
        <v>1</v>
      </c>
      <c r="J35" s="14" t="str">
        <f>IF(ISBLANK(Costs!J35), "", Costs!J35)</f>
        <v/>
      </c>
      <c r="K35" s="55">
        <f>Costs!K35*I35</f>
        <v>-0.01</v>
      </c>
      <c r="L35"/>
      <c r="M35" s="8"/>
      <c r="N35" s="90"/>
      <c r="O35" s="79">
        <f>IF($C35="",0,IF($C35=Assumptions!$B$24,INDEX(Assumptions!E$51:E$53,MATCH($A$3,Assumptions!$B$51:$B$53,0)),INDEX(Assumptions!E$34:E$43,MATCH($C35,Assumptions!$B$34:$B$43,0))*$I35))</f>
        <v>0</v>
      </c>
      <c r="P35" s="79">
        <f>IF($C35="",0,IF($C35=Assumptions!$B$24,INDEX(Assumptions!F$51:F$53,MATCH($A$3,Assumptions!$B$51:$B$53,0)),INDEX(Assumptions!F$34:F$43,MATCH($C35,Assumptions!$B$34:$B$43,0))*$I35))</f>
        <v>0</v>
      </c>
      <c r="Q35" s="79">
        <f>IF($C35="",0,IF($C35=Assumptions!$B$24,INDEX(Assumptions!G$51:G$53,MATCH($A$3,Assumptions!$B$51:$B$53,0)),INDEX(Assumptions!G$34:G$43,MATCH($C35,Assumptions!$B$34:$B$43,0))*$I35))</f>
        <v>0</v>
      </c>
      <c r="R35" s="79">
        <f>IF($C35="",0,IF($C35=Assumptions!$B$24,INDEX(Assumptions!H$51:H$53,MATCH($A$3,Assumptions!$B$51:$B$53,0)),INDEX(Assumptions!H$34:H$43,MATCH($C35,Assumptions!$B$34:$B$43,0))*$I35))</f>
        <v>1</v>
      </c>
      <c r="S35" s="79">
        <f>IF($C35="",0,IF($C35=Assumptions!$B$24,INDEX(Assumptions!I$51:I$53,MATCH($A$3,Assumptions!$B$51:$B$53,0)),INDEX(Assumptions!I$34:I$43,MATCH($C35,Assumptions!$B$34:$B$43,0))*$I35))</f>
        <v>1</v>
      </c>
      <c r="T35" s="3"/>
      <c r="U35" s="9">
        <f t="shared" si="6"/>
        <v>0</v>
      </c>
      <c r="V35" s="9">
        <f t="shared" si="7"/>
        <v>0</v>
      </c>
      <c r="W35" s="9">
        <f t="shared" si="8"/>
        <v>0</v>
      </c>
      <c r="X35" s="9">
        <f t="shared" si="9"/>
        <v>-10647.405429004571</v>
      </c>
      <c r="Y35" s="9">
        <f t="shared" si="10"/>
        <v>-4736.9592707354532</v>
      </c>
      <c r="AD35"/>
    </row>
    <row r="36" spans="1:30" ht="12.75" customHeight="1" x14ac:dyDescent="0.25">
      <c r="A36"/>
      <c r="B36" s="68" t="str">
        <f>IF(ISBLANK(Costs!B36), "", Costs!B36)</f>
        <v>Infrastructure</v>
      </c>
      <c r="C36" s="68" t="str">
        <f>IF(ISBLANK(Costs!C36), "", Costs!C36)</f>
        <v>Itron IEE</v>
      </c>
      <c r="D36" s="68" t="str">
        <f>IF(ISBLANK(Costs!D36), "", Costs!D36)</f>
        <v>Database (Exadata)</v>
      </c>
      <c r="E36" s="68" t="str">
        <f>IF(ISBLANK(Costs!E36), "", Costs!E36)</f>
        <v/>
      </c>
      <c r="F36" s="68" t="str">
        <f>IF(ISBLANK(Costs!F36), "", Costs!F36)</f>
        <v>Materials</v>
      </c>
      <c r="G36" s="68" t="str">
        <f>IF(ISBLANK(Costs!G36), "", Costs!G36)</f>
        <v/>
      </c>
      <c r="H36" s="46" t="str">
        <f>IF(ISBLANK(Costs!H36), "", Costs!H36)</f>
        <v>Capex reduction</v>
      </c>
      <c r="I36" s="142" t="b">
        <f>IF(ISBLANK(Costs!$C36), 0, INDEX(Assumptions!$E$15:$G$24, MATCH($C36, Assumptions!$B$15:$B$24,0), MATCH($A$3, Options, 0)))</f>
        <v>1</v>
      </c>
      <c r="J36" s="14" t="str">
        <f>IF(ISBLANK(Costs!J36), "", Costs!J36)</f>
        <v/>
      </c>
      <c r="K36" s="55">
        <f>Costs!K36*I36</f>
        <v>-0.1</v>
      </c>
      <c r="L36"/>
      <c r="M36" s="8"/>
      <c r="N36" s="90"/>
      <c r="O36" s="79">
        <f>IF($C36="",0,IF($C36=Assumptions!$B$24,INDEX(Assumptions!E$51:E$53,MATCH($A$3,Assumptions!$B$51:$B$53,0)),INDEX(Assumptions!E$34:E$43,MATCH($C36,Assumptions!$B$34:$B$43,0))*$I36))</f>
        <v>0</v>
      </c>
      <c r="P36" s="79">
        <f>IF($C36="",0,IF($C36=Assumptions!$B$24,INDEX(Assumptions!F$51:F$53,MATCH($A$3,Assumptions!$B$51:$B$53,0)),INDEX(Assumptions!F$34:F$43,MATCH($C36,Assumptions!$B$34:$B$43,0))*$I36))</f>
        <v>0</v>
      </c>
      <c r="Q36" s="79">
        <f>IF($C36="",0,IF($C36=Assumptions!$B$24,INDEX(Assumptions!G$51:G$53,MATCH($A$3,Assumptions!$B$51:$B$53,0)),INDEX(Assumptions!G$34:G$43,MATCH($C36,Assumptions!$B$34:$B$43,0))*$I36))</f>
        <v>0</v>
      </c>
      <c r="R36" s="79">
        <f>IF($C36="",0,IF($C36=Assumptions!$B$24,INDEX(Assumptions!H$51:H$53,MATCH($A$3,Assumptions!$B$51:$B$53,0)),INDEX(Assumptions!H$34:H$43,MATCH($C36,Assumptions!$B$34:$B$43,0))*$I36))</f>
        <v>1</v>
      </c>
      <c r="S36" s="79">
        <f>IF($C36="",0,IF($C36=Assumptions!$B$24,INDEX(Assumptions!I$51:I$53,MATCH($A$3,Assumptions!$B$51:$B$53,0)),INDEX(Assumptions!I$34:I$43,MATCH($C36,Assumptions!$B$34:$B$43,0))*$I36))</f>
        <v>1</v>
      </c>
      <c r="T36" s="3"/>
      <c r="U36" s="9">
        <f t="shared" si="6"/>
        <v>0</v>
      </c>
      <c r="V36" s="9">
        <f t="shared" si="7"/>
        <v>0</v>
      </c>
      <c r="W36" s="9">
        <f t="shared" si="8"/>
        <v>0</v>
      </c>
      <c r="X36" s="9">
        <f t="shared" si="9"/>
        <v>-658034.82938798273</v>
      </c>
      <c r="Y36" s="9">
        <f t="shared" si="10"/>
        <v>-30148.190172201397</v>
      </c>
      <c r="AD36"/>
    </row>
    <row r="37" spans="1:30" ht="12.75" customHeight="1" x14ac:dyDescent="0.25">
      <c r="A37"/>
      <c r="B37" s="68" t="str">
        <f>IF(ISBLANK(Costs!B37), "", Costs!B37)</f>
        <v>Infrastructure</v>
      </c>
      <c r="C37" s="68" t="str">
        <f>IF(ISBLANK(Costs!C37), "", Costs!C37)</f>
        <v>Itron IEE</v>
      </c>
      <c r="D37" s="68" t="str">
        <f>IF(ISBLANK(Costs!D37), "", Costs!D37)</f>
        <v>Backup</v>
      </c>
      <c r="E37" s="68" t="str">
        <f>IF(ISBLANK(Costs!E37), "", Costs!E37)</f>
        <v/>
      </c>
      <c r="F37" s="68" t="str">
        <f>IF(ISBLANK(Costs!F37), "", Costs!F37)</f>
        <v>Materials</v>
      </c>
      <c r="G37" s="68" t="str">
        <f>IF(ISBLANK(Costs!G37), "", Costs!G37)</f>
        <v/>
      </c>
      <c r="H37" s="46" t="str">
        <f>IF(ISBLANK(Costs!H37), "", Costs!H37)</f>
        <v>Capex reduction</v>
      </c>
      <c r="I37" s="142" t="b">
        <f>IF(ISBLANK(Costs!$C37), 0, INDEX(Assumptions!$E$15:$G$24, MATCH($C37, Assumptions!$B$15:$B$24,0), MATCH($A$3, Options, 0)))</f>
        <v>1</v>
      </c>
      <c r="J37" s="14" t="str">
        <f>IF(ISBLANK(Costs!J37), "", Costs!J37)</f>
        <v/>
      </c>
      <c r="K37" s="55">
        <f>Costs!K37*I37</f>
        <v>-0.1</v>
      </c>
      <c r="L37"/>
      <c r="M37" s="8"/>
      <c r="N37" s="90"/>
      <c r="O37" s="79">
        <f>IF($C37="",0,IF($C37=Assumptions!$B$24,INDEX(Assumptions!E$51:E$53,MATCH($A$3,Assumptions!$B$51:$B$53,0)),INDEX(Assumptions!E$34:E$43,MATCH($C37,Assumptions!$B$34:$B$43,0))*$I37))</f>
        <v>0</v>
      </c>
      <c r="P37" s="79">
        <f>IF($C37="",0,IF($C37=Assumptions!$B$24,INDEX(Assumptions!F$51:F$53,MATCH($A$3,Assumptions!$B$51:$B$53,0)),INDEX(Assumptions!F$34:F$43,MATCH($C37,Assumptions!$B$34:$B$43,0))*$I37))</f>
        <v>0</v>
      </c>
      <c r="Q37" s="79">
        <f>IF($C37="",0,IF($C37=Assumptions!$B$24,INDEX(Assumptions!G$51:G$53,MATCH($A$3,Assumptions!$B$51:$B$53,0)),INDEX(Assumptions!G$34:G$43,MATCH($C37,Assumptions!$B$34:$B$43,0))*$I37))</f>
        <v>0</v>
      </c>
      <c r="R37" s="79">
        <f>IF($C37="",0,IF($C37=Assumptions!$B$24,INDEX(Assumptions!H$51:H$53,MATCH($A$3,Assumptions!$B$51:$B$53,0)),INDEX(Assumptions!H$34:H$43,MATCH($C37,Assumptions!$B$34:$B$43,0))*$I37))</f>
        <v>1</v>
      </c>
      <c r="S37" s="79">
        <f>IF($C37="",0,IF($C37=Assumptions!$B$24,INDEX(Assumptions!I$51:I$53,MATCH($A$3,Assumptions!$B$51:$B$53,0)),INDEX(Assumptions!I$34:I$43,MATCH($C37,Assumptions!$B$34:$B$43,0))*$I37))</f>
        <v>1</v>
      </c>
      <c r="T37" s="3"/>
      <c r="U37" s="9">
        <f t="shared" si="6"/>
        <v>0</v>
      </c>
      <c r="V37" s="9">
        <f t="shared" si="7"/>
        <v>0</v>
      </c>
      <c r="W37" s="9">
        <f t="shared" si="8"/>
        <v>0</v>
      </c>
      <c r="X37" s="9">
        <f t="shared" si="9"/>
        <v>-5160.7049590450824</v>
      </c>
      <c r="Y37" s="9">
        <f t="shared" si="10"/>
        <v>-5214.8797690050815</v>
      </c>
      <c r="AD37"/>
    </row>
    <row r="38" spans="1:30" ht="12.75" customHeight="1" x14ac:dyDescent="0.25">
      <c r="A38"/>
      <c r="B38" s="68" t="str">
        <f>IF(ISBLANK(Costs!B38), "", Costs!B38)</f>
        <v>Infrastructure</v>
      </c>
      <c r="C38" s="68" t="str">
        <f>IF(ISBLANK(Costs!C38), "", Costs!C38)</f>
        <v>Itron IEE</v>
      </c>
      <c r="D38" s="68" t="str">
        <f>IF(ISBLANK(Costs!D38), "", Costs!D38)</f>
        <v>Network</v>
      </c>
      <c r="E38" s="68" t="str">
        <f>IF(ISBLANK(Costs!E38), "", Costs!E38)</f>
        <v/>
      </c>
      <c r="F38" s="68" t="str">
        <f>IF(ISBLANK(Costs!F38), "", Costs!F38)</f>
        <v>Materials</v>
      </c>
      <c r="G38" s="68" t="str">
        <f>IF(ISBLANK(Costs!G38), "", Costs!G38)</f>
        <v/>
      </c>
      <c r="H38" s="46" t="str">
        <f>IF(ISBLANK(Costs!H38), "", Costs!H38)</f>
        <v>Capex reduction</v>
      </c>
      <c r="I38" s="142" t="b">
        <f>IF(ISBLANK(Costs!$C38), 0, INDEX(Assumptions!$E$15:$G$24, MATCH($C38, Assumptions!$B$15:$B$24,0), MATCH($A$3, Options, 0)))</f>
        <v>1</v>
      </c>
      <c r="J38" s="14" t="str">
        <f>IF(ISBLANK(Costs!J38), "", Costs!J38)</f>
        <v/>
      </c>
      <c r="K38" s="55">
        <f>Costs!K38*I38</f>
        <v>-0.01</v>
      </c>
      <c r="L38"/>
      <c r="M38" s="8"/>
      <c r="N38" s="90"/>
      <c r="O38" s="79">
        <f>IF($C38="",0,IF($C38=Assumptions!$B$24,INDEX(Assumptions!E$51:E$53,MATCH($A$3,Assumptions!$B$51:$B$53,0)),INDEX(Assumptions!E$34:E$43,MATCH($C38,Assumptions!$B$34:$B$43,0))*$I38))</f>
        <v>0</v>
      </c>
      <c r="P38" s="79">
        <f>IF($C38="",0,IF($C38=Assumptions!$B$24,INDEX(Assumptions!F$51:F$53,MATCH($A$3,Assumptions!$B$51:$B$53,0)),INDEX(Assumptions!F$34:F$43,MATCH($C38,Assumptions!$B$34:$B$43,0))*$I38))</f>
        <v>0</v>
      </c>
      <c r="Q38" s="79">
        <f>IF($C38="",0,IF($C38=Assumptions!$B$24,INDEX(Assumptions!G$51:G$53,MATCH($A$3,Assumptions!$B$51:$B$53,0)),INDEX(Assumptions!G$34:G$43,MATCH($C38,Assumptions!$B$34:$B$43,0))*$I38))</f>
        <v>0</v>
      </c>
      <c r="R38" s="79">
        <f>IF($C38="",0,IF($C38=Assumptions!$B$24,INDEX(Assumptions!H$51:H$53,MATCH($A$3,Assumptions!$B$51:$B$53,0)),INDEX(Assumptions!H$34:H$43,MATCH($C38,Assumptions!$B$34:$B$43,0))*$I38))</f>
        <v>1</v>
      </c>
      <c r="S38" s="79">
        <f>IF($C38="",0,IF($C38=Assumptions!$B$24,INDEX(Assumptions!I$51:I$53,MATCH($A$3,Assumptions!$B$51:$B$53,0)),INDEX(Assumptions!I$34:I$43,MATCH($C38,Assumptions!$B$34:$B$43,0))*$I38))</f>
        <v>1</v>
      </c>
      <c r="T38" s="3"/>
      <c r="U38" s="9">
        <f t="shared" si="6"/>
        <v>0</v>
      </c>
      <c r="V38" s="9">
        <f t="shared" si="7"/>
        <v>0</v>
      </c>
      <c r="W38" s="9">
        <f t="shared" si="8"/>
        <v>0</v>
      </c>
      <c r="X38" s="9">
        <f t="shared" si="9"/>
        <v>-2346.25</v>
      </c>
      <c r="Y38" s="9">
        <f t="shared" si="10"/>
        <v>-5265</v>
      </c>
      <c r="AD38"/>
    </row>
    <row r="39" spans="1:30" ht="12.75" customHeight="1" x14ac:dyDescent="0.25">
      <c r="A39"/>
      <c r="B39" s="68" t="str">
        <f>IF(ISBLANK(Costs!B39), "", Costs!B39)</f>
        <v>Infrastructure</v>
      </c>
      <c r="C39" s="68" t="str">
        <f>IF(ISBLANK(Costs!C39), "", Costs!C39)</f>
        <v>Itron IEE</v>
      </c>
      <c r="D39" s="68" t="str">
        <f>IF(ISBLANK(Costs!D39), "", Costs!D39)</f>
        <v>Database (HANA)</v>
      </c>
      <c r="E39" s="68" t="str">
        <f>IF(ISBLANK(Costs!E39), "", Costs!E39)</f>
        <v/>
      </c>
      <c r="F39" s="68" t="str">
        <f>IF(ISBLANK(Costs!F39), "", Costs!F39)</f>
        <v>Materials</v>
      </c>
      <c r="G39" s="68" t="str">
        <f>IF(ISBLANK(Costs!G39), "", Costs!G39)</f>
        <v/>
      </c>
      <c r="H39" s="46" t="str">
        <f>IF(ISBLANK(Costs!H39), "", Costs!H39)</f>
        <v>Capex reduction</v>
      </c>
      <c r="I39" s="142" t="b">
        <f>IF(ISBLANK(Costs!$C39), 0, INDEX(Assumptions!$E$15:$G$24, MATCH($C39, Assumptions!$B$15:$B$24,0), MATCH($A$3, Options, 0)))</f>
        <v>1</v>
      </c>
      <c r="J39" s="14" t="str">
        <f>IF(ISBLANK(Costs!J39), "", Costs!J39)</f>
        <v/>
      </c>
      <c r="K39" s="55">
        <f>Costs!K39*I39</f>
        <v>0</v>
      </c>
      <c r="L39"/>
      <c r="M39" s="8"/>
      <c r="N39" s="90"/>
      <c r="O39" s="79">
        <f>IF($C39="",0,IF($C39=Assumptions!$B$24,INDEX(Assumptions!E$51:E$53,MATCH($A$3,Assumptions!$B$51:$B$53,0)),INDEX(Assumptions!E$34:E$43,MATCH($C39,Assumptions!$B$34:$B$43,0))*$I39))</f>
        <v>0</v>
      </c>
      <c r="P39" s="79">
        <f>IF($C39="",0,IF($C39=Assumptions!$B$24,INDEX(Assumptions!F$51:F$53,MATCH($A$3,Assumptions!$B$51:$B$53,0)),INDEX(Assumptions!F$34:F$43,MATCH($C39,Assumptions!$B$34:$B$43,0))*$I39))</f>
        <v>0</v>
      </c>
      <c r="Q39" s="79">
        <f>IF($C39="",0,IF($C39=Assumptions!$B$24,INDEX(Assumptions!G$51:G$53,MATCH($A$3,Assumptions!$B$51:$B$53,0)),INDEX(Assumptions!G$34:G$43,MATCH($C39,Assumptions!$B$34:$B$43,0))*$I39))</f>
        <v>0</v>
      </c>
      <c r="R39" s="79">
        <f>IF($C39="",0,IF($C39=Assumptions!$B$24,INDEX(Assumptions!H$51:H$53,MATCH($A$3,Assumptions!$B$51:$B$53,0)),INDEX(Assumptions!H$34:H$43,MATCH($C39,Assumptions!$B$34:$B$43,0))*$I39))</f>
        <v>1</v>
      </c>
      <c r="S39" s="79">
        <f>IF($C39="",0,IF($C39=Assumptions!$B$24,INDEX(Assumptions!I$51:I$53,MATCH($A$3,Assumptions!$B$51:$B$53,0)),INDEX(Assumptions!I$34:I$43,MATCH($C39,Assumptions!$B$34:$B$43,0))*$I39))</f>
        <v>1</v>
      </c>
      <c r="T39" s="3"/>
      <c r="U39" s="9">
        <f t="shared" si="6"/>
        <v>0</v>
      </c>
      <c r="V39" s="9">
        <f t="shared" si="7"/>
        <v>0</v>
      </c>
      <c r="W39" s="9">
        <f t="shared" si="8"/>
        <v>0</v>
      </c>
      <c r="X39" s="9">
        <f t="shared" si="9"/>
        <v>0</v>
      </c>
      <c r="Y39" s="9">
        <f t="shared" si="10"/>
        <v>0</v>
      </c>
      <c r="AD39"/>
    </row>
    <row r="40" spans="1:30" ht="12.75" customHeight="1" x14ac:dyDescent="0.25">
      <c r="A40"/>
      <c r="B40" s="68" t="str">
        <f>IF(ISBLANK(Costs!B40), "", Costs!B40)</f>
        <v>Infrastructure</v>
      </c>
      <c r="C40" s="68" t="str">
        <f>IF(ISBLANK(Costs!C40), "", Costs!C40)</f>
        <v>Itron MTS</v>
      </c>
      <c r="D40" s="68" t="str">
        <f>IF(ISBLANK(Costs!D40), "", Costs!D40)</f>
        <v>Server</v>
      </c>
      <c r="E40" s="68" t="str">
        <f>IF(ISBLANK(Costs!E40), "", Costs!E40)</f>
        <v/>
      </c>
      <c r="F40" s="68" t="str">
        <f>IF(ISBLANK(Costs!F40), "", Costs!F40)</f>
        <v>Materials</v>
      </c>
      <c r="G40" s="68" t="str">
        <f>IF(ISBLANK(Costs!G40), "", Costs!G40)</f>
        <v/>
      </c>
      <c r="H40" s="46" t="str">
        <f>IF(ISBLANK(Costs!H40), "", Costs!H40)</f>
        <v>Capex reduction</v>
      </c>
      <c r="I40" s="142" t="b">
        <f>IF(ISBLANK(Costs!$C40), 0, INDEX(Assumptions!$E$15:$G$24, MATCH($C40, Assumptions!$B$15:$B$24,0), MATCH($A$3, Options, 0)))</f>
        <v>1</v>
      </c>
      <c r="J40" s="14" t="str">
        <f>IF(ISBLANK(Costs!J40), "", Costs!J40)</f>
        <v/>
      </c>
      <c r="K40" s="55">
        <f>Costs!K40*I40</f>
        <v>-0.01</v>
      </c>
      <c r="L40"/>
      <c r="M40" s="8"/>
      <c r="N40" s="90"/>
      <c r="O40" s="79">
        <f>IF($C40="",0,IF($C40=Assumptions!$B$24,INDEX(Assumptions!E$51:E$53,MATCH($A$3,Assumptions!$B$51:$B$53,0)),INDEX(Assumptions!E$34:E$43,MATCH($C40,Assumptions!$B$34:$B$43,0))*$I40))</f>
        <v>0</v>
      </c>
      <c r="P40" s="79">
        <f>IF($C40="",0,IF($C40=Assumptions!$B$24,INDEX(Assumptions!F$51:F$53,MATCH($A$3,Assumptions!$B$51:$B$53,0)),INDEX(Assumptions!F$34:F$43,MATCH($C40,Assumptions!$B$34:$B$43,0))*$I40))</f>
        <v>0</v>
      </c>
      <c r="Q40" s="79">
        <f>IF($C40="",0,IF($C40=Assumptions!$B$24,INDEX(Assumptions!G$51:G$53,MATCH($A$3,Assumptions!$B$51:$B$53,0)),INDEX(Assumptions!G$34:G$43,MATCH($C40,Assumptions!$B$34:$B$43,0))*$I40))</f>
        <v>0</v>
      </c>
      <c r="R40" s="79">
        <f>IF($C40="",0,IF($C40=Assumptions!$B$24,INDEX(Assumptions!H$51:H$53,MATCH($A$3,Assumptions!$B$51:$B$53,0)),INDEX(Assumptions!H$34:H$43,MATCH($C40,Assumptions!$B$34:$B$43,0))*$I40))</f>
        <v>1</v>
      </c>
      <c r="S40" s="79">
        <f>IF($C40="",0,IF($C40=Assumptions!$B$24,INDEX(Assumptions!I$51:I$53,MATCH($A$3,Assumptions!$B$51:$B$53,0)),INDEX(Assumptions!I$34:I$43,MATCH($C40,Assumptions!$B$34:$B$43,0))*$I40))</f>
        <v>1</v>
      </c>
      <c r="T40" s="3"/>
      <c r="U40" s="9">
        <f t="shared" si="6"/>
        <v>0</v>
      </c>
      <c r="V40" s="9">
        <f t="shared" si="7"/>
        <v>0</v>
      </c>
      <c r="W40" s="9">
        <f t="shared" si="8"/>
        <v>0</v>
      </c>
      <c r="X40" s="9">
        <f t="shared" si="9"/>
        <v>-10647.405429004571</v>
      </c>
      <c r="Y40" s="9">
        <f t="shared" si="10"/>
        <v>-4736.9592707354532</v>
      </c>
      <c r="AD40"/>
    </row>
    <row r="41" spans="1:30" ht="12.75" customHeight="1" x14ac:dyDescent="0.25">
      <c r="A41"/>
      <c r="B41" s="68" t="str">
        <f>IF(ISBLANK(Costs!B41), "", Costs!B41)</f>
        <v>Infrastructure</v>
      </c>
      <c r="C41" s="68" t="str">
        <f>IF(ISBLANK(Costs!C41), "", Costs!C41)</f>
        <v>Itron MTS</v>
      </c>
      <c r="D41" s="68" t="str">
        <f>IF(ISBLANK(Costs!D41), "", Costs!D41)</f>
        <v>Database (Exadata)</v>
      </c>
      <c r="E41" s="68" t="str">
        <f>IF(ISBLANK(Costs!E41), "", Costs!E41)</f>
        <v/>
      </c>
      <c r="F41" s="68" t="str">
        <f>IF(ISBLANK(Costs!F41), "", Costs!F41)</f>
        <v>Materials</v>
      </c>
      <c r="G41" s="68" t="str">
        <f>IF(ISBLANK(Costs!G41), "", Costs!G41)</f>
        <v/>
      </c>
      <c r="H41" s="46" t="str">
        <f>IF(ISBLANK(Costs!H41), "", Costs!H41)</f>
        <v>Capex reduction</v>
      </c>
      <c r="I41" s="142" t="b">
        <f>IF(ISBLANK(Costs!$C41), 0, INDEX(Assumptions!$E$15:$G$24, MATCH($C41, Assumptions!$B$15:$B$24,0), MATCH($A$3, Options, 0)))</f>
        <v>1</v>
      </c>
      <c r="J41" s="14" t="str">
        <f>IF(ISBLANK(Costs!J41), "", Costs!J41)</f>
        <v/>
      </c>
      <c r="K41" s="55">
        <f>Costs!K41*I41</f>
        <v>-4.9999999999999996E-2</v>
      </c>
      <c r="L41"/>
      <c r="M41" s="8"/>
      <c r="N41" s="90"/>
      <c r="O41" s="79">
        <f>IF($C41="",0,IF($C41=Assumptions!$B$24,INDEX(Assumptions!E$51:E$53,MATCH($A$3,Assumptions!$B$51:$B$53,0)),INDEX(Assumptions!E$34:E$43,MATCH($C41,Assumptions!$B$34:$B$43,0))*$I41))</f>
        <v>0</v>
      </c>
      <c r="P41" s="79">
        <f>IF($C41="",0,IF($C41=Assumptions!$B$24,INDEX(Assumptions!F$51:F$53,MATCH($A$3,Assumptions!$B$51:$B$53,0)),INDEX(Assumptions!F$34:F$43,MATCH($C41,Assumptions!$B$34:$B$43,0))*$I41))</f>
        <v>0</v>
      </c>
      <c r="Q41" s="79">
        <f>IF($C41="",0,IF($C41=Assumptions!$B$24,INDEX(Assumptions!G$51:G$53,MATCH($A$3,Assumptions!$B$51:$B$53,0)),INDEX(Assumptions!G$34:G$43,MATCH($C41,Assumptions!$B$34:$B$43,0))*$I41))</f>
        <v>0</v>
      </c>
      <c r="R41" s="79">
        <f>IF($C41="",0,IF($C41=Assumptions!$B$24,INDEX(Assumptions!H$51:H$53,MATCH($A$3,Assumptions!$B$51:$B$53,0)),INDEX(Assumptions!H$34:H$43,MATCH($C41,Assumptions!$B$34:$B$43,0))*$I41))</f>
        <v>1</v>
      </c>
      <c r="S41" s="79">
        <f>IF($C41="",0,IF($C41=Assumptions!$B$24,INDEX(Assumptions!I$51:I$53,MATCH($A$3,Assumptions!$B$51:$B$53,0)),INDEX(Assumptions!I$34:I$43,MATCH($C41,Assumptions!$B$34:$B$43,0))*$I41))</f>
        <v>1</v>
      </c>
      <c r="T41" s="3"/>
      <c r="U41" s="9">
        <f t="shared" si="6"/>
        <v>0</v>
      </c>
      <c r="V41" s="9">
        <f t="shared" si="7"/>
        <v>0</v>
      </c>
      <c r="W41" s="9">
        <f t="shared" si="8"/>
        <v>0</v>
      </c>
      <c r="X41" s="9">
        <f t="shared" si="9"/>
        <v>-329017.4146939913</v>
      </c>
      <c r="Y41" s="9">
        <f t="shared" si="10"/>
        <v>-15074.095086100697</v>
      </c>
      <c r="AD41"/>
    </row>
    <row r="42" spans="1:30" ht="12.75" customHeight="1" x14ac:dyDescent="0.25">
      <c r="A42"/>
      <c r="B42" s="68" t="str">
        <f>IF(ISBLANK(Costs!B42), "", Costs!B42)</f>
        <v>Infrastructure</v>
      </c>
      <c r="C42" s="68" t="str">
        <f>IF(ISBLANK(Costs!C42), "", Costs!C42)</f>
        <v>Itron MTS</v>
      </c>
      <c r="D42" s="68" t="str">
        <f>IF(ISBLANK(Costs!D42), "", Costs!D42)</f>
        <v>Backup</v>
      </c>
      <c r="E42" s="68" t="str">
        <f>IF(ISBLANK(Costs!E42), "", Costs!E42)</f>
        <v/>
      </c>
      <c r="F42" s="68" t="str">
        <f>IF(ISBLANK(Costs!F42), "", Costs!F42)</f>
        <v>Materials</v>
      </c>
      <c r="G42" s="68" t="str">
        <f>IF(ISBLANK(Costs!G42), "", Costs!G42)</f>
        <v/>
      </c>
      <c r="H42" s="46" t="str">
        <f>IF(ISBLANK(Costs!H42), "", Costs!H42)</f>
        <v>Capex reduction</v>
      </c>
      <c r="I42" s="142" t="b">
        <f>IF(ISBLANK(Costs!$C42), 0, INDEX(Assumptions!$E$15:$G$24, MATCH($C42, Assumptions!$B$15:$B$24,0), MATCH($A$3, Options, 0)))</f>
        <v>1</v>
      </c>
      <c r="J42" s="14" t="str">
        <f>IF(ISBLANK(Costs!J42), "", Costs!J42)</f>
        <v/>
      </c>
      <c r="K42" s="55">
        <f>Costs!K42*I42</f>
        <v>-4.9999999999999996E-2</v>
      </c>
      <c r="L42"/>
      <c r="M42" s="8"/>
      <c r="N42" s="90"/>
      <c r="O42" s="79">
        <f>IF($C42="",0,IF($C42=Assumptions!$B$24,INDEX(Assumptions!E$51:E$53,MATCH($A$3,Assumptions!$B$51:$B$53,0)),INDEX(Assumptions!E$34:E$43,MATCH($C42,Assumptions!$B$34:$B$43,0))*$I42))</f>
        <v>0</v>
      </c>
      <c r="P42" s="79">
        <f>IF($C42="",0,IF($C42=Assumptions!$B$24,INDEX(Assumptions!F$51:F$53,MATCH($A$3,Assumptions!$B$51:$B$53,0)),INDEX(Assumptions!F$34:F$43,MATCH($C42,Assumptions!$B$34:$B$43,0))*$I42))</f>
        <v>0</v>
      </c>
      <c r="Q42" s="79">
        <f>IF($C42="",0,IF($C42=Assumptions!$B$24,INDEX(Assumptions!G$51:G$53,MATCH($A$3,Assumptions!$B$51:$B$53,0)),INDEX(Assumptions!G$34:G$43,MATCH($C42,Assumptions!$B$34:$B$43,0))*$I42))</f>
        <v>0</v>
      </c>
      <c r="R42" s="79">
        <f>IF($C42="",0,IF($C42=Assumptions!$B$24,INDEX(Assumptions!H$51:H$53,MATCH($A$3,Assumptions!$B$51:$B$53,0)),INDEX(Assumptions!H$34:H$43,MATCH($C42,Assumptions!$B$34:$B$43,0))*$I42))</f>
        <v>1</v>
      </c>
      <c r="S42" s="79">
        <f>IF($C42="",0,IF($C42=Assumptions!$B$24,INDEX(Assumptions!I$51:I$53,MATCH($A$3,Assumptions!$B$51:$B$53,0)),INDEX(Assumptions!I$34:I$43,MATCH($C42,Assumptions!$B$34:$B$43,0))*$I42))</f>
        <v>1</v>
      </c>
      <c r="T42" s="3"/>
      <c r="U42" s="9">
        <f t="shared" si="6"/>
        <v>0</v>
      </c>
      <c r="V42" s="9">
        <f t="shared" si="7"/>
        <v>0</v>
      </c>
      <c r="W42" s="9">
        <f t="shared" si="8"/>
        <v>0</v>
      </c>
      <c r="X42" s="9">
        <f t="shared" si="9"/>
        <v>-2580.3524795225408</v>
      </c>
      <c r="Y42" s="9">
        <f t="shared" si="10"/>
        <v>-2607.4398845025403</v>
      </c>
      <c r="AD42"/>
    </row>
    <row r="43" spans="1:30" ht="12.75" customHeight="1" x14ac:dyDescent="0.25">
      <c r="A43"/>
      <c r="B43" s="68" t="str">
        <f>IF(ISBLANK(Costs!B43), "", Costs!B43)</f>
        <v>Infrastructure</v>
      </c>
      <c r="C43" s="68" t="str">
        <f>IF(ISBLANK(Costs!C43), "", Costs!C43)</f>
        <v>Itron MTS</v>
      </c>
      <c r="D43" s="68" t="str">
        <f>IF(ISBLANK(Costs!D43), "", Costs!D43)</f>
        <v>Network</v>
      </c>
      <c r="E43" s="68" t="str">
        <f>IF(ISBLANK(Costs!E43), "", Costs!E43)</f>
        <v/>
      </c>
      <c r="F43" s="68" t="str">
        <f>IF(ISBLANK(Costs!F43), "", Costs!F43)</f>
        <v>Materials</v>
      </c>
      <c r="G43" s="68" t="str">
        <f>IF(ISBLANK(Costs!G43), "", Costs!G43)</f>
        <v/>
      </c>
      <c r="H43" s="46" t="str">
        <f>IF(ISBLANK(Costs!H43), "", Costs!H43)</f>
        <v>Capex reduction</v>
      </c>
      <c r="I43" s="142" t="b">
        <f>IF(ISBLANK(Costs!$C43), 0, INDEX(Assumptions!$E$15:$G$24, MATCH($C43, Assumptions!$B$15:$B$24,0), MATCH($A$3, Options, 0)))</f>
        <v>1</v>
      </c>
      <c r="J43" s="14" t="str">
        <f>IF(ISBLANK(Costs!J43), "", Costs!J43)</f>
        <v/>
      </c>
      <c r="K43" s="55">
        <f>Costs!K43*I43</f>
        <v>-0.01</v>
      </c>
      <c r="L43"/>
      <c r="M43" s="8"/>
      <c r="N43" s="90"/>
      <c r="O43" s="79">
        <f>IF($C43="",0,IF($C43=Assumptions!$B$24,INDEX(Assumptions!E$51:E$53,MATCH($A$3,Assumptions!$B$51:$B$53,0)),INDEX(Assumptions!E$34:E$43,MATCH($C43,Assumptions!$B$34:$B$43,0))*$I43))</f>
        <v>0</v>
      </c>
      <c r="P43" s="79">
        <f>IF($C43="",0,IF($C43=Assumptions!$B$24,INDEX(Assumptions!F$51:F$53,MATCH($A$3,Assumptions!$B$51:$B$53,0)),INDEX(Assumptions!F$34:F$43,MATCH($C43,Assumptions!$B$34:$B$43,0))*$I43))</f>
        <v>0</v>
      </c>
      <c r="Q43" s="79">
        <f>IF($C43="",0,IF($C43=Assumptions!$B$24,INDEX(Assumptions!G$51:G$53,MATCH($A$3,Assumptions!$B$51:$B$53,0)),INDEX(Assumptions!G$34:G$43,MATCH($C43,Assumptions!$B$34:$B$43,0))*$I43))</f>
        <v>0</v>
      </c>
      <c r="R43" s="79">
        <f>IF($C43="",0,IF($C43=Assumptions!$B$24,INDEX(Assumptions!H$51:H$53,MATCH($A$3,Assumptions!$B$51:$B$53,0)),INDEX(Assumptions!H$34:H$43,MATCH($C43,Assumptions!$B$34:$B$43,0))*$I43))</f>
        <v>1</v>
      </c>
      <c r="S43" s="79">
        <f>IF($C43="",0,IF($C43=Assumptions!$B$24,INDEX(Assumptions!I$51:I$53,MATCH($A$3,Assumptions!$B$51:$B$53,0)),INDEX(Assumptions!I$34:I$43,MATCH($C43,Assumptions!$B$34:$B$43,0))*$I43))</f>
        <v>1</v>
      </c>
      <c r="T43" s="3"/>
      <c r="U43" s="9">
        <f t="shared" si="6"/>
        <v>0</v>
      </c>
      <c r="V43" s="9">
        <f t="shared" si="7"/>
        <v>0</v>
      </c>
      <c r="W43" s="9">
        <f t="shared" si="8"/>
        <v>0</v>
      </c>
      <c r="X43" s="9">
        <f t="shared" si="9"/>
        <v>-2346.25</v>
      </c>
      <c r="Y43" s="9">
        <f t="shared" si="10"/>
        <v>-5265</v>
      </c>
      <c r="AD43"/>
    </row>
    <row r="44" spans="1:30" ht="12.75" customHeight="1" x14ac:dyDescent="0.25">
      <c r="A44"/>
      <c r="B44" s="68" t="str">
        <f>IF(ISBLANK(Costs!B44), "", Costs!B44)</f>
        <v>Infrastructure</v>
      </c>
      <c r="C44" s="68" t="str">
        <f>IF(ISBLANK(Costs!C44), "", Costs!C44)</f>
        <v>Itron MTS</v>
      </c>
      <c r="D44" s="68" t="str">
        <f>IF(ISBLANK(Costs!D44), "", Costs!D44)</f>
        <v>Database (HANA)</v>
      </c>
      <c r="E44" s="68" t="str">
        <f>IF(ISBLANK(Costs!E44), "", Costs!E44)</f>
        <v/>
      </c>
      <c r="F44" s="68" t="str">
        <f>IF(ISBLANK(Costs!F44), "", Costs!F44)</f>
        <v>Materials</v>
      </c>
      <c r="G44" s="68" t="str">
        <f>IF(ISBLANK(Costs!G44), "", Costs!G44)</f>
        <v/>
      </c>
      <c r="H44" s="46" t="str">
        <f>IF(ISBLANK(Costs!H44), "", Costs!H44)</f>
        <v>Capex reduction</v>
      </c>
      <c r="I44" s="142" t="b">
        <f>IF(ISBLANK(Costs!$C44), 0, INDEX(Assumptions!$E$15:$G$24, MATCH($C44, Assumptions!$B$15:$B$24,0), MATCH($A$3, Options, 0)))</f>
        <v>1</v>
      </c>
      <c r="J44" s="14" t="str">
        <f>IF(ISBLANK(Costs!J44), "", Costs!J44)</f>
        <v/>
      </c>
      <c r="K44" s="55">
        <f>Costs!K44*I44</f>
        <v>0</v>
      </c>
      <c r="L44"/>
      <c r="M44" s="8"/>
      <c r="N44" s="90"/>
      <c r="O44" s="79">
        <f>IF($C44="",0,IF($C44=Assumptions!$B$24,INDEX(Assumptions!E$51:E$53,MATCH($A$3,Assumptions!$B$51:$B$53,0)),INDEX(Assumptions!E$34:E$43,MATCH($C44,Assumptions!$B$34:$B$43,0))*$I44))</f>
        <v>0</v>
      </c>
      <c r="P44" s="79">
        <f>IF($C44="",0,IF($C44=Assumptions!$B$24,INDEX(Assumptions!F$51:F$53,MATCH($A$3,Assumptions!$B$51:$B$53,0)),INDEX(Assumptions!F$34:F$43,MATCH($C44,Assumptions!$B$34:$B$43,0))*$I44))</f>
        <v>0</v>
      </c>
      <c r="Q44" s="79">
        <f>IF($C44="",0,IF($C44=Assumptions!$B$24,INDEX(Assumptions!G$51:G$53,MATCH($A$3,Assumptions!$B$51:$B$53,0)),INDEX(Assumptions!G$34:G$43,MATCH($C44,Assumptions!$B$34:$B$43,0))*$I44))</f>
        <v>0</v>
      </c>
      <c r="R44" s="79">
        <f>IF($C44="",0,IF($C44=Assumptions!$B$24,INDEX(Assumptions!H$51:H$53,MATCH($A$3,Assumptions!$B$51:$B$53,0)),INDEX(Assumptions!H$34:H$43,MATCH($C44,Assumptions!$B$34:$B$43,0))*$I44))</f>
        <v>1</v>
      </c>
      <c r="S44" s="79">
        <f>IF($C44="",0,IF($C44=Assumptions!$B$24,INDEX(Assumptions!I$51:I$53,MATCH($A$3,Assumptions!$B$51:$B$53,0)),INDEX(Assumptions!I$34:I$43,MATCH($C44,Assumptions!$B$34:$B$43,0))*$I44))</f>
        <v>1</v>
      </c>
      <c r="T44" s="3"/>
      <c r="U44" s="9">
        <f t="shared" si="6"/>
        <v>0</v>
      </c>
      <c r="V44" s="9">
        <f t="shared" si="7"/>
        <v>0</v>
      </c>
      <c r="W44" s="9">
        <f t="shared" si="8"/>
        <v>0</v>
      </c>
      <c r="X44" s="9">
        <f t="shared" si="9"/>
        <v>0</v>
      </c>
      <c r="Y44" s="9">
        <f t="shared" si="10"/>
        <v>0</v>
      </c>
      <c r="AD44"/>
    </row>
    <row r="45" spans="1:30" ht="12.75" customHeight="1" x14ac:dyDescent="0.25">
      <c r="A45"/>
      <c r="B45" s="68" t="str">
        <f>IF(ISBLANK(Costs!B45), "", Costs!B45)</f>
        <v>Infrastructure</v>
      </c>
      <c r="C45" s="68" t="str">
        <f>IF(ISBLANK(Costs!C45), "", Costs!C45)</f>
        <v>Non-critical Apps</v>
      </c>
      <c r="D45" s="68" t="str">
        <f>IF(ISBLANK(Costs!D45), "", Costs!D45)</f>
        <v>Server</v>
      </c>
      <c r="E45" s="68" t="str">
        <f>IF(ISBLANK(Costs!E45), "", Costs!E45)</f>
        <v/>
      </c>
      <c r="F45" s="68" t="str">
        <f>IF(ISBLANK(Costs!F45), "", Costs!F45)</f>
        <v>Materials</v>
      </c>
      <c r="G45" s="68" t="str">
        <f>IF(ISBLANK(Costs!G45), "", Costs!G45)</f>
        <v/>
      </c>
      <c r="H45" s="46" t="str">
        <f>IF(ISBLANK(Costs!H45), "", Costs!H45)</f>
        <v>Capex reduction</v>
      </c>
      <c r="I45" s="142" t="b">
        <f>IF(ISBLANK(Costs!$C45), 0, INDEX(Assumptions!$E$15:$G$24, MATCH($C45, Assumptions!$B$15:$B$24,0), MATCH($A$3, Options, 0)))</f>
        <v>0</v>
      </c>
      <c r="J45" s="14" t="str">
        <f>IF(ISBLANK(Costs!J45), "", Costs!J45)</f>
        <v/>
      </c>
      <c r="K45" s="55">
        <f>Costs!K45*I45</f>
        <v>0</v>
      </c>
      <c r="L45"/>
      <c r="M45" s="8"/>
      <c r="N45" s="90"/>
      <c r="O45" s="79">
        <f>IF($C45="",0,IF($C45=Assumptions!$B$24,INDEX(Assumptions!E$51:E$53,MATCH($A$3,Assumptions!$B$51:$B$53,0)),INDEX(Assumptions!E$34:E$43,MATCH($C45,Assumptions!$B$34:$B$43,0))*$I45))</f>
        <v>0</v>
      </c>
      <c r="P45" s="79">
        <f>IF($C45="",0,IF($C45=Assumptions!$B$24,INDEX(Assumptions!F$51:F$53,MATCH($A$3,Assumptions!$B$51:$B$53,0)),INDEX(Assumptions!F$34:F$43,MATCH($C45,Assumptions!$B$34:$B$43,0))*$I45))</f>
        <v>0</v>
      </c>
      <c r="Q45" s="79">
        <f>IF($C45="",0,IF($C45=Assumptions!$B$24,INDEX(Assumptions!G$51:G$53,MATCH($A$3,Assumptions!$B$51:$B$53,0)),INDEX(Assumptions!G$34:G$43,MATCH($C45,Assumptions!$B$34:$B$43,0))*$I45))</f>
        <v>0</v>
      </c>
      <c r="R45" s="79">
        <f>IF($C45="",0,IF($C45=Assumptions!$B$24,INDEX(Assumptions!H$51:H$53,MATCH($A$3,Assumptions!$B$51:$B$53,0)),INDEX(Assumptions!H$34:H$43,MATCH($C45,Assumptions!$B$34:$B$43,0))*$I45))</f>
        <v>0</v>
      </c>
      <c r="S45" s="79">
        <f>IF($C45="",0,IF($C45=Assumptions!$B$24,INDEX(Assumptions!I$51:I$53,MATCH($A$3,Assumptions!$B$51:$B$53,0)),INDEX(Assumptions!I$34:I$43,MATCH($C45,Assumptions!$B$34:$B$43,0))*$I45))</f>
        <v>0</v>
      </c>
      <c r="T45" s="3"/>
      <c r="U45" s="9">
        <f t="shared" si="6"/>
        <v>0</v>
      </c>
      <c r="V45" s="9">
        <f t="shared" si="7"/>
        <v>0</v>
      </c>
      <c r="W45" s="9">
        <f t="shared" si="8"/>
        <v>0</v>
      </c>
      <c r="X45" s="9">
        <f t="shared" si="9"/>
        <v>0</v>
      </c>
      <c r="Y45" s="9">
        <f t="shared" si="10"/>
        <v>0</v>
      </c>
      <c r="AD45"/>
    </row>
    <row r="46" spans="1:30" ht="12.75" customHeight="1" x14ac:dyDescent="0.25">
      <c r="A46"/>
      <c r="B46" s="68" t="str">
        <f>IF(ISBLANK(Costs!B46), "", Costs!B46)</f>
        <v>Infrastructure</v>
      </c>
      <c r="C46" s="68" t="str">
        <f>IF(ISBLANK(Costs!C46), "", Costs!C46)</f>
        <v>Non-critical Apps</v>
      </c>
      <c r="D46" s="68" t="str">
        <f>IF(ISBLANK(Costs!D46), "", Costs!D46)</f>
        <v>Database (Exadata)</v>
      </c>
      <c r="E46" s="68" t="str">
        <f>IF(ISBLANK(Costs!E46), "", Costs!E46)</f>
        <v/>
      </c>
      <c r="F46" s="68" t="str">
        <f>IF(ISBLANK(Costs!F46), "", Costs!F46)</f>
        <v>Materials</v>
      </c>
      <c r="G46" s="68" t="str">
        <f>IF(ISBLANK(Costs!G46), "", Costs!G46)</f>
        <v/>
      </c>
      <c r="H46" s="46" t="str">
        <f>IF(ISBLANK(Costs!H46), "", Costs!H46)</f>
        <v>Capex reduction</v>
      </c>
      <c r="I46" s="142" t="b">
        <f>IF(ISBLANK(Costs!$C46), 0, INDEX(Assumptions!$E$15:$G$24, MATCH($C46, Assumptions!$B$15:$B$24,0), MATCH($A$3, Options, 0)))</f>
        <v>0</v>
      </c>
      <c r="J46" s="14" t="str">
        <f>IF(ISBLANK(Costs!J46), "", Costs!J46)</f>
        <v/>
      </c>
      <c r="K46" s="55">
        <f>Costs!K46*I46</f>
        <v>0</v>
      </c>
      <c r="L46"/>
      <c r="M46" s="8"/>
      <c r="N46" s="90"/>
      <c r="O46" s="79">
        <f>IF($C46="",0,IF($C46=Assumptions!$B$24,INDEX(Assumptions!E$51:E$53,MATCH($A$3,Assumptions!$B$51:$B$53,0)),INDEX(Assumptions!E$34:E$43,MATCH($C46,Assumptions!$B$34:$B$43,0))*$I46))</f>
        <v>0</v>
      </c>
      <c r="P46" s="79">
        <f>IF($C46="",0,IF($C46=Assumptions!$B$24,INDEX(Assumptions!F$51:F$53,MATCH($A$3,Assumptions!$B$51:$B$53,0)),INDEX(Assumptions!F$34:F$43,MATCH($C46,Assumptions!$B$34:$B$43,0))*$I46))</f>
        <v>0</v>
      </c>
      <c r="Q46" s="79">
        <f>IF($C46="",0,IF($C46=Assumptions!$B$24,INDEX(Assumptions!G$51:G$53,MATCH($A$3,Assumptions!$B$51:$B$53,0)),INDEX(Assumptions!G$34:G$43,MATCH($C46,Assumptions!$B$34:$B$43,0))*$I46))</f>
        <v>0</v>
      </c>
      <c r="R46" s="79">
        <f>IF($C46="",0,IF($C46=Assumptions!$B$24,INDEX(Assumptions!H$51:H$53,MATCH($A$3,Assumptions!$B$51:$B$53,0)),INDEX(Assumptions!H$34:H$43,MATCH($C46,Assumptions!$B$34:$B$43,0))*$I46))</f>
        <v>0</v>
      </c>
      <c r="S46" s="79">
        <f>IF($C46="",0,IF($C46=Assumptions!$B$24,INDEX(Assumptions!I$51:I$53,MATCH($A$3,Assumptions!$B$51:$B$53,0)),INDEX(Assumptions!I$34:I$43,MATCH($C46,Assumptions!$B$34:$B$43,0))*$I46))</f>
        <v>0</v>
      </c>
      <c r="T46" s="3"/>
      <c r="U46" s="9">
        <f t="shared" si="6"/>
        <v>0</v>
      </c>
      <c r="V46" s="9">
        <f t="shared" si="7"/>
        <v>0</v>
      </c>
      <c r="W46" s="9">
        <f t="shared" si="8"/>
        <v>0</v>
      </c>
      <c r="X46" s="9">
        <f t="shared" si="9"/>
        <v>0</v>
      </c>
      <c r="Y46" s="9">
        <f t="shared" si="10"/>
        <v>0</v>
      </c>
      <c r="AD46"/>
    </row>
    <row r="47" spans="1:30" ht="12.75" customHeight="1" x14ac:dyDescent="0.25">
      <c r="A47"/>
      <c r="B47" s="68" t="str">
        <f>IF(ISBLANK(Costs!B47), "", Costs!B47)</f>
        <v>Infrastructure</v>
      </c>
      <c r="C47" s="68" t="str">
        <f>IF(ISBLANK(Costs!C47), "", Costs!C47)</f>
        <v>Non-critical Apps</v>
      </c>
      <c r="D47" s="68" t="str">
        <f>IF(ISBLANK(Costs!D47), "", Costs!D47)</f>
        <v>Backup</v>
      </c>
      <c r="E47" s="68" t="str">
        <f>IF(ISBLANK(Costs!E47), "", Costs!E47)</f>
        <v/>
      </c>
      <c r="F47" s="68" t="str">
        <f>IF(ISBLANK(Costs!F47), "", Costs!F47)</f>
        <v>Materials</v>
      </c>
      <c r="G47" s="68" t="str">
        <f>IF(ISBLANK(Costs!G47), "", Costs!G47)</f>
        <v/>
      </c>
      <c r="H47" s="46" t="str">
        <f>IF(ISBLANK(Costs!H47), "", Costs!H47)</f>
        <v>Capex reduction</v>
      </c>
      <c r="I47" s="142" t="b">
        <f>IF(ISBLANK(Costs!$C47), 0, INDEX(Assumptions!$E$15:$G$24, MATCH($C47, Assumptions!$B$15:$B$24,0), MATCH($A$3, Options, 0)))</f>
        <v>0</v>
      </c>
      <c r="J47" s="14" t="str">
        <f>IF(ISBLANK(Costs!J47), "", Costs!J47)</f>
        <v/>
      </c>
      <c r="K47" s="55">
        <f>Costs!K47*I47</f>
        <v>0</v>
      </c>
      <c r="L47"/>
      <c r="M47" s="8"/>
      <c r="N47" s="90"/>
      <c r="O47" s="79">
        <f>IF($C47="",0,IF($C47=Assumptions!$B$24,INDEX(Assumptions!E$51:E$53,MATCH($A$3,Assumptions!$B$51:$B$53,0)),INDEX(Assumptions!E$34:E$43,MATCH($C47,Assumptions!$B$34:$B$43,0))*$I47))</f>
        <v>0</v>
      </c>
      <c r="P47" s="79">
        <f>IF($C47="",0,IF($C47=Assumptions!$B$24,INDEX(Assumptions!F$51:F$53,MATCH($A$3,Assumptions!$B$51:$B$53,0)),INDEX(Assumptions!F$34:F$43,MATCH($C47,Assumptions!$B$34:$B$43,0))*$I47))</f>
        <v>0</v>
      </c>
      <c r="Q47" s="79">
        <f>IF($C47="",0,IF($C47=Assumptions!$B$24,INDEX(Assumptions!G$51:G$53,MATCH($A$3,Assumptions!$B$51:$B$53,0)),INDEX(Assumptions!G$34:G$43,MATCH($C47,Assumptions!$B$34:$B$43,0))*$I47))</f>
        <v>0</v>
      </c>
      <c r="R47" s="79">
        <f>IF($C47="",0,IF($C47=Assumptions!$B$24,INDEX(Assumptions!H$51:H$53,MATCH($A$3,Assumptions!$B$51:$B$53,0)),INDEX(Assumptions!H$34:H$43,MATCH($C47,Assumptions!$B$34:$B$43,0))*$I47))</f>
        <v>0</v>
      </c>
      <c r="S47" s="79">
        <f>IF($C47="",0,IF($C47=Assumptions!$B$24,INDEX(Assumptions!I$51:I$53,MATCH($A$3,Assumptions!$B$51:$B$53,0)),INDEX(Assumptions!I$34:I$43,MATCH($C47,Assumptions!$B$34:$B$43,0))*$I47))</f>
        <v>0</v>
      </c>
      <c r="T47" s="3"/>
      <c r="U47" s="9">
        <f t="shared" si="6"/>
        <v>0</v>
      </c>
      <c r="V47" s="9">
        <f t="shared" si="7"/>
        <v>0</v>
      </c>
      <c r="W47" s="9">
        <f t="shared" si="8"/>
        <v>0</v>
      </c>
      <c r="X47" s="9">
        <f t="shared" si="9"/>
        <v>0</v>
      </c>
      <c r="Y47" s="9">
        <f t="shared" si="10"/>
        <v>0</v>
      </c>
      <c r="AD47"/>
    </row>
    <row r="48" spans="1:30" ht="12.75" customHeight="1" x14ac:dyDescent="0.25">
      <c r="A48"/>
      <c r="B48" s="68" t="str">
        <f>IF(ISBLANK(Costs!B48), "", Costs!B48)</f>
        <v>Infrastructure</v>
      </c>
      <c r="C48" s="68" t="str">
        <f>IF(ISBLANK(Costs!C48), "", Costs!C48)</f>
        <v>Non-critical Apps</v>
      </c>
      <c r="D48" s="68" t="str">
        <f>IF(ISBLANK(Costs!D48), "", Costs!D48)</f>
        <v>Network</v>
      </c>
      <c r="E48" s="68" t="str">
        <f>IF(ISBLANK(Costs!E48), "", Costs!E48)</f>
        <v/>
      </c>
      <c r="F48" s="68" t="str">
        <f>IF(ISBLANK(Costs!F48), "", Costs!F48)</f>
        <v>Materials</v>
      </c>
      <c r="G48" s="68" t="str">
        <f>IF(ISBLANK(Costs!G48), "", Costs!G48)</f>
        <v/>
      </c>
      <c r="H48" s="46" t="str">
        <f>IF(ISBLANK(Costs!H48), "", Costs!H48)</f>
        <v>Capex reduction</v>
      </c>
      <c r="I48" s="142" t="b">
        <f>IF(ISBLANK(Costs!$C48), 0, INDEX(Assumptions!$E$15:$G$24, MATCH($C48, Assumptions!$B$15:$B$24,0), MATCH($A$3, Options, 0)))</f>
        <v>0</v>
      </c>
      <c r="J48" s="14" t="str">
        <f>IF(ISBLANK(Costs!J48), "", Costs!J48)</f>
        <v/>
      </c>
      <c r="K48" s="55">
        <f>Costs!K48*I48</f>
        <v>0</v>
      </c>
      <c r="L48"/>
      <c r="M48" s="8"/>
      <c r="N48" s="90"/>
      <c r="O48" s="79">
        <f>IF($C48="",0,IF($C48=Assumptions!$B$24,INDEX(Assumptions!E$51:E$53,MATCH($A$3,Assumptions!$B$51:$B$53,0)),INDEX(Assumptions!E$34:E$43,MATCH($C48,Assumptions!$B$34:$B$43,0))*$I48))</f>
        <v>0</v>
      </c>
      <c r="P48" s="79">
        <f>IF($C48="",0,IF($C48=Assumptions!$B$24,INDEX(Assumptions!F$51:F$53,MATCH($A$3,Assumptions!$B$51:$B$53,0)),INDEX(Assumptions!F$34:F$43,MATCH($C48,Assumptions!$B$34:$B$43,0))*$I48))</f>
        <v>0</v>
      </c>
      <c r="Q48" s="79">
        <f>IF($C48="",0,IF($C48=Assumptions!$B$24,INDEX(Assumptions!G$51:G$53,MATCH($A$3,Assumptions!$B$51:$B$53,0)),INDEX(Assumptions!G$34:G$43,MATCH($C48,Assumptions!$B$34:$B$43,0))*$I48))</f>
        <v>0</v>
      </c>
      <c r="R48" s="79">
        <f>IF($C48="",0,IF($C48=Assumptions!$B$24,INDEX(Assumptions!H$51:H$53,MATCH($A$3,Assumptions!$B$51:$B$53,0)),INDEX(Assumptions!H$34:H$43,MATCH($C48,Assumptions!$B$34:$B$43,0))*$I48))</f>
        <v>0</v>
      </c>
      <c r="S48" s="79">
        <f>IF($C48="",0,IF($C48=Assumptions!$B$24,INDEX(Assumptions!I$51:I$53,MATCH($A$3,Assumptions!$B$51:$B$53,0)),INDEX(Assumptions!I$34:I$43,MATCH($C48,Assumptions!$B$34:$B$43,0))*$I48))</f>
        <v>0</v>
      </c>
      <c r="T48" s="3"/>
      <c r="U48" s="9">
        <f t="shared" si="6"/>
        <v>0</v>
      </c>
      <c r="V48" s="9">
        <f t="shared" si="7"/>
        <v>0</v>
      </c>
      <c r="W48" s="9">
        <f t="shared" si="8"/>
        <v>0</v>
      </c>
      <c r="X48" s="9">
        <f t="shared" si="9"/>
        <v>0</v>
      </c>
      <c r="Y48" s="9">
        <f t="shared" si="10"/>
        <v>0</v>
      </c>
      <c r="AD48"/>
    </row>
    <row r="49" spans="1:30" ht="12.75" customHeight="1" x14ac:dyDescent="0.25">
      <c r="A49"/>
      <c r="B49" s="68" t="str">
        <f>IF(ISBLANK(Costs!B49), "", Costs!B49)</f>
        <v>Infrastructure</v>
      </c>
      <c r="C49" s="68" t="str">
        <f>IF(ISBLANK(Costs!C49), "", Costs!C49)</f>
        <v>Non-critical Apps</v>
      </c>
      <c r="D49" s="68" t="str">
        <f>IF(ISBLANK(Costs!D49), "", Costs!D49)</f>
        <v>Database (HANA)</v>
      </c>
      <c r="E49" s="68" t="str">
        <f>IF(ISBLANK(Costs!E49), "", Costs!E49)</f>
        <v/>
      </c>
      <c r="F49" s="68" t="str">
        <f>IF(ISBLANK(Costs!F49), "", Costs!F49)</f>
        <v>Materials</v>
      </c>
      <c r="G49" s="68" t="str">
        <f>IF(ISBLANK(Costs!G49), "", Costs!G49)</f>
        <v/>
      </c>
      <c r="H49" s="46" t="str">
        <f>IF(ISBLANK(Costs!H49), "", Costs!H49)</f>
        <v>Capex reduction</v>
      </c>
      <c r="I49" s="142" t="b">
        <f>IF(ISBLANK(Costs!$C49), 0, INDEX(Assumptions!$E$15:$G$24, MATCH($C49, Assumptions!$B$15:$B$24,0), MATCH($A$3, Options, 0)))</f>
        <v>0</v>
      </c>
      <c r="J49" s="14" t="str">
        <f>IF(ISBLANK(Costs!J49), "", Costs!J49)</f>
        <v/>
      </c>
      <c r="K49" s="55">
        <f>Costs!K49*I49</f>
        <v>0</v>
      </c>
      <c r="L49"/>
      <c r="M49" s="8"/>
      <c r="N49" s="90"/>
      <c r="O49" s="79">
        <f>IF($C49="",0,IF($C49=Assumptions!$B$24,INDEX(Assumptions!E$51:E$53,MATCH($A$3,Assumptions!$B$51:$B$53,0)),INDEX(Assumptions!E$34:E$43,MATCH($C49,Assumptions!$B$34:$B$43,0))*$I49))</f>
        <v>0</v>
      </c>
      <c r="P49" s="79">
        <f>IF($C49="",0,IF($C49=Assumptions!$B$24,INDEX(Assumptions!F$51:F$53,MATCH($A$3,Assumptions!$B$51:$B$53,0)),INDEX(Assumptions!F$34:F$43,MATCH($C49,Assumptions!$B$34:$B$43,0))*$I49))</f>
        <v>0</v>
      </c>
      <c r="Q49" s="79">
        <f>IF($C49="",0,IF($C49=Assumptions!$B$24,INDEX(Assumptions!G$51:G$53,MATCH($A$3,Assumptions!$B$51:$B$53,0)),INDEX(Assumptions!G$34:G$43,MATCH($C49,Assumptions!$B$34:$B$43,0))*$I49))</f>
        <v>0</v>
      </c>
      <c r="R49" s="79">
        <f>IF($C49="",0,IF($C49=Assumptions!$B$24,INDEX(Assumptions!H$51:H$53,MATCH($A$3,Assumptions!$B$51:$B$53,0)),INDEX(Assumptions!H$34:H$43,MATCH($C49,Assumptions!$B$34:$B$43,0))*$I49))</f>
        <v>0</v>
      </c>
      <c r="S49" s="79">
        <f>IF($C49="",0,IF($C49=Assumptions!$B$24,INDEX(Assumptions!I$51:I$53,MATCH($A$3,Assumptions!$B$51:$B$53,0)),INDEX(Assumptions!I$34:I$43,MATCH($C49,Assumptions!$B$34:$B$43,0))*$I49))</f>
        <v>0</v>
      </c>
      <c r="T49" s="3"/>
      <c r="U49" s="9">
        <f t="shared" si="6"/>
        <v>0</v>
      </c>
      <c r="V49" s="9">
        <f t="shared" si="7"/>
        <v>0</v>
      </c>
      <c r="W49" s="9">
        <f t="shared" si="8"/>
        <v>0</v>
      </c>
      <c r="X49" s="9">
        <f t="shared" si="9"/>
        <v>0</v>
      </c>
      <c r="Y49" s="9">
        <f t="shared" si="10"/>
        <v>0</v>
      </c>
      <c r="AD49"/>
    </row>
    <row r="50" spans="1:30" ht="12.75" customHeight="1" x14ac:dyDescent="0.25">
      <c r="A50"/>
      <c r="B50" s="68" t="str">
        <f>IF(ISBLANK(Costs!B50), "", Costs!B50)</f>
        <v>Infrastructure</v>
      </c>
      <c r="C50" s="68" t="str">
        <f>IF(ISBLANK(Costs!C50), "", Costs!C50)</f>
        <v>Sharepoint</v>
      </c>
      <c r="D50" s="68" t="str">
        <f>IF(ISBLANK(Costs!D50), "", Costs!D50)</f>
        <v>Server</v>
      </c>
      <c r="E50" s="68" t="str">
        <f>IF(ISBLANK(Costs!E50), "", Costs!E50)</f>
        <v/>
      </c>
      <c r="F50" s="68" t="str">
        <f>IF(ISBLANK(Costs!F50), "", Costs!F50)</f>
        <v>Materials</v>
      </c>
      <c r="G50" s="68" t="str">
        <f>IF(ISBLANK(Costs!G50), "", Costs!G50)</f>
        <v/>
      </c>
      <c r="H50" s="46" t="str">
        <f>IF(ISBLANK(Costs!H50), "", Costs!H50)</f>
        <v>Capex reduction</v>
      </c>
      <c r="I50" s="142" t="b">
        <f>IF(ISBLANK(Costs!$C50), 0, INDEX(Assumptions!$E$15:$G$24, MATCH($C50, Assumptions!$B$15:$B$24,0), MATCH($A$3, Options, 0)))</f>
        <v>1</v>
      </c>
      <c r="J50" s="14" t="str">
        <f>IF(ISBLANK(Costs!J50), "", Costs!J50)</f>
        <v/>
      </c>
      <c r="K50" s="55">
        <f>Costs!K50*I50</f>
        <v>-0.03</v>
      </c>
      <c r="L50"/>
      <c r="M50" s="8"/>
      <c r="N50" s="90"/>
      <c r="O50" s="79">
        <f>IF($C50="",0,IF($C50=Assumptions!$B$24,INDEX(Assumptions!E$51:E$53,MATCH($A$3,Assumptions!$B$51:$B$53,0)),INDEX(Assumptions!E$34:E$43,MATCH($C50,Assumptions!$B$34:$B$43,0))*$I50))</f>
        <v>1</v>
      </c>
      <c r="P50" s="79">
        <f>IF($C50="",0,IF($C50=Assumptions!$B$24,INDEX(Assumptions!F$51:F$53,MATCH($A$3,Assumptions!$B$51:$B$53,0)),INDEX(Assumptions!F$34:F$43,MATCH($C50,Assumptions!$B$34:$B$43,0))*$I50))</f>
        <v>1</v>
      </c>
      <c r="Q50" s="79">
        <f>IF($C50="",0,IF($C50=Assumptions!$B$24,INDEX(Assumptions!G$51:G$53,MATCH($A$3,Assumptions!$B$51:$B$53,0)),INDEX(Assumptions!G$34:G$43,MATCH($C50,Assumptions!$B$34:$B$43,0))*$I50))</f>
        <v>1</v>
      </c>
      <c r="R50" s="79">
        <f>IF($C50="",0,IF($C50=Assumptions!$B$24,INDEX(Assumptions!H$51:H$53,MATCH($A$3,Assumptions!$B$51:$B$53,0)),INDEX(Assumptions!H$34:H$43,MATCH($C50,Assumptions!$B$34:$B$43,0))*$I50))</f>
        <v>1</v>
      </c>
      <c r="S50" s="79">
        <f>IF($C50="",0,IF($C50=Assumptions!$B$24,INDEX(Assumptions!I$51:I$53,MATCH($A$3,Assumptions!$B$51:$B$53,0)),INDEX(Assumptions!I$34:I$43,MATCH($C50,Assumptions!$B$34:$B$43,0))*$I50))</f>
        <v>1</v>
      </c>
      <c r="T50" s="3"/>
      <c r="U50" s="9">
        <f t="shared" si="6"/>
        <v>-19524.907812206358</v>
      </c>
      <c r="V50" s="9">
        <f t="shared" si="7"/>
        <v>-16336.489812206357</v>
      </c>
      <c r="W50" s="9">
        <f t="shared" si="8"/>
        <v>-12085.265812206359</v>
      </c>
      <c r="X50" s="9">
        <f t="shared" si="9"/>
        <v>-31942.216287013711</v>
      </c>
      <c r="Y50" s="9">
        <f t="shared" si="10"/>
        <v>-14210.87781220636</v>
      </c>
      <c r="AD50"/>
    </row>
    <row r="51" spans="1:30" ht="12.75" customHeight="1" x14ac:dyDescent="0.25">
      <c r="A51"/>
      <c r="B51" s="68" t="str">
        <f>IF(ISBLANK(Costs!B51), "", Costs!B51)</f>
        <v>Infrastructure</v>
      </c>
      <c r="C51" s="68" t="str">
        <f>IF(ISBLANK(Costs!C51), "", Costs!C51)</f>
        <v>Sharepoint</v>
      </c>
      <c r="D51" s="68" t="str">
        <f>IF(ISBLANK(Costs!D51), "", Costs!D51)</f>
        <v>Database (Exadata)</v>
      </c>
      <c r="E51" s="68" t="str">
        <f>IF(ISBLANK(Costs!E51), "", Costs!E51)</f>
        <v/>
      </c>
      <c r="F51" s="68" t="str">
        <f>IF(ISBLANK(Costs!F51), "", Costs!F51)</f>
        <v>Materials</v>
      </c>
      <c r="G51" s="68" t="str">
        <f>IF(ISBLANK(Costs!G51), "", Costs!G51)</f>
        <v/>
      </c>
      <c r="H51" s="46" t="str">
        <f>IF(ISBLANK(Costs!H51), "", Costs!H51)</f>
        <v>Capex reduction</v>
      </c>
      <c r="I51" s="142" t="b">
        <f>IF(ISBLANK(Costs!$C51), 0, INDEX(Assumptions!$E$15:$G$24, MATCH($C51, Assumptions!$B$15:$B$24,0), MATCH($A$3, Options, 0)))</f>
        <v>1</v>
      </c>
      <c r="J51" s="14" t="str">
        <f>IF(ISBLANK(Costs!J51), "", Costs!J51)</f>
        <v/>
      </c>
      <c r="K51" s="55">
        <f>Costs!K51*I51</f>
        <v>0</v>
      </c>
      <c r="L51"/>
      <c r="M51" s="8"/>
      <c r="N51" s="90"/>
      <c r="O51" s="79">
        <f>IF($C51="",0,IF($C51=Assumptions!$B$24,INDEX(Assumptions!E$51:E$53,MATCH($A$3,Assumptions!$B$51:$B$53,0)),INDEX(Assumptions!E$34:E$43,MATCH($C51,Assumptions!$B$34:$B$43,0))*$I51))</f>
        <v>1</v>
      </c>
      <c r="P51" s="79">
        <f>IF($C51="",0,IF($C51=Assumptions!$B$24,INDEX(Assumptions!F$51:F$53,MATCH($A$3,Assumptions!$B$51:$B$53,0)),INDEX(Assumptions!F$34:F$43,MATCH($C51,Assumptions!$B$34:$B$43,0))*$I51))</f>
        <v>1</v>
      </c>
      <c r="Q51" s="79">
        <f>IF($C51="",0,IF($C51=Assumptions!$B$24,INDEX(Assumptions!G$51:G$53,MATCH($A$3,Assumptions!$B$51:$B$53,0)),INDEX(Assumptions!G$34:G$43,MATCH($C51,Assumptions!$B$34:$B$43,0))*$I51))</f>
        <v>1</v>
      </c>
      <c r="R51" s="79">
        <f>IF($C51="",0,IF($C51=Assumptions!$B$24,INDEX(Assumptions!H$51:H$53,MATCH($A$3,Assumptions!$B$51:$B$53,0)),INDEX(Assumptions!H$34:H$43,MATCH($C51,Assumptions!$B$34:$B$43,0))*$I51))</f>
        <v>1</v>
      </c>
      <c r="S51" s="79">
        <f>IF($C51="",0,IF($C51=Assumptions!$B$24,INDEX(Assumptions!I$51:I$53,MATCH($A$3,Assumptions!$B$51:$B$53,0)),INDEX(Assumptions!I$34:I$43,MATCH($C51,Assumptions!$B$34:$B$43,0))*$I51))</f>
        <v>1</v>
      </c>
      <c r="T51" s="3"/>
      <c r="U51" s="9">
        <f t="shared" si="6"/>
        <v>0</v>
      </c>
      <c r="V51" s="9">
        <f t="shared" si="7"/>
        <v>0</v>
      </c>
      <c r="W51" s="9">
        <f t="shared" si="8"/>
        <v>0</v>
      </c>
      <c r="X51" s="9">
        <f t="shared" si="9"/>
        <v>0</v>
      </c>
      <c r="Y51" s="9">
        <f t="shared" si="10"/>
        <v>0</v>
      </c>
      <c r="AD51"/>
    </row>
    <row r="52" spans="1:30" ht="12.75" customHeight="1" x14ac:dyDescent="0.25">
      <c r="A52"/>
      <c r="B52" s="68" t="str">
        <f>IF(ISBLANK(Costs!B52), "", Costs!B52)</f>
        <v>Infrastructure</v>
      </c>
      <c r="C52" s="68" t="str">
        <f>IF(ISBLANK(Costs!C52), "", Costs!C52)</f>
        <v>Sharepoint</v>
      </c>
      <c r="D52" s="68" t="str">
        <f>IF(ISBLANK(Costs!D52), "", Costs!D52)</f>
        <v>Backup</v>
      </c>
      <c r="E52" s="68" t="str">
        <f>IF(ISBLANK(Costs!E52), "", Costs!E52)</f>
        <v/>
      </c>
      <c r="F52" s="68" t="str">
        <f>IF(ISBLANK(Costs!F52), "", Costs!F52)</f>
        <v>Materials</v>
      </c>
      <c r="G52" s="68" t="str">
        <f>IF(ISBLANK(Costs!G52), "", Costs!G52)</f>
        <v/>
      </c>
      <c r="H52" s="46" t="str">
        <f>IF(ISBLANK(Costs!H52), "", Costs!H52)</f>
        <v>Capex reduction</v>
      </c>
      <c r="I52" s="142" t="b">
        <f>IF(ISBLANK(Costs!$C52), 0, INDEX(Assumptions!$E$15:$G$24, MATCH($C52, Assumptions!$B$15:$B$24,0), MATCH($A$3, Options, 0)))</f>
        <v>1</v>
      </c>
      <c r="J52" s="14" t="str">
        <f>IF(ISBLANK(Costs!J52), "", Costs!J52)</f>
        <v/>
      </c>
      <c r="K52" s="55">
        <f>Costs!K52*I52</f>
        <v>0</v>
      </c>
      <c r="L52"/>
      <c r="M52" s="8"/>
      <c r="N52" s="90"/>
      <c r="O52" s="79">
        <f>IF($C52="",0,IF($C52=Assumptions!$B$24,INDEX(Assumptions!E$51:E$53,MATCH($A$3,Assumptions!$B$51:$B$53,0)),INDEX(Assumptions!E$34:E$43,MATCH($C52,Assumptions!$B$34:$B$43,0))*$I52))</f>
        <v>1</v>
      </c>
      <c r="P52" s="79">
        <f>IF($C52="",0,IF($C52=Assumptions!$B$24,INDEX(Assumptions!F$51:F$53,MATCH($A$3,Assumptions!$B$51:$B$53,0)),INDEX(Assumptions!F$34:F$43,MATCH($C52,Assumptions!$B$34:$B$43,0))*$I52))</f>
        <v>1</v>
      </c>
      <c r="Q52" s="79">
        <f>IF($C52="",0,IF($C52=Assumptions!$B$24,INDEX(Assumptions!G$51:G$53,MATCH($A$3,Assumptions!$B$51:$B$53,0)),INDEX(Assumptions!G$34:G$43,MATCH($C52,Assumptions!$B$34:$B$43,0))*$I52))</f>
        <v>1</v>
      </c>
      <c r="R52" s="79">
        <f>IF($C52="",0,IF($C52=Assumptions!$B$24,INDEX(Assumptions!H$51:H$53,MATCH($A$3,Assumptions!$B$51:$B$53,0)),INDEX(Assumptions!H$34:H$43,MATCH($C52,Assumptions!$B$34:$B$43,0))*$I52))</f>
        <v>1</v>
      </c>
      <c r="S52" s="79">
        <f>IF($C52="",0,IF($C52=Assumptions!$B$24,INDEX(Assumptions!I$51:I$53,MATCH($A$3,Assumptions!$B$51:$B$53,0)),INDEX(Assumptions!I$34:I$43,MATCH($C52,Assumptions!$B$34:$B$43,0))*$I52))</f>
        <v>1</v>
      </c>
      <c r="T52" s="3"/>
      <c r="U52" s="9">
        <f t="shared" si="6"/>
        <v>0</v>
      </c>
      <c r="V52" s="9">
        <f t="shared" si="7"/>
        <v>0</v>
      </c>
      <c r="W52" s="9">
        <f t="shared" si="8"/>
        <v>0</v>
      </c>
      <c r="X52" s="9">
        <f t="shared" si="9"/>
        <v>0</v>
      </c>
      <c r="Y52" s="9">
        <f t="shared" si="10"/>
        <v>0</v>
      </c>
      <c r="AD52"/>
    </row>
    <row r="53" spans="1:30" ht="12.75" customHeight="1" x14ac:dyDescent="0.25">
      <c r="A53"/>
      <c r="B53" s="68" t="str">
        <f>IF(ISBLANK(Costs!B53), "", Costs!B53)</f>
        <v>Infrastructure</v>
      </c>
      <c r="C53" s="68" t="str">
        <f>IF(ISBLANK(Costs!C53), "", Costs!C53)</f>
        <v>Sharepoint</v>
      </c>
      <c r="D53" s="68" t="str">
        <f>IF(ISBLANK(Costs!D53), "", Costs!D53)</f>
        <v>Network</v>
      </c>
      <c r="E53" s="68" t="str">
        <f>IF(ISBLANK(Costs!E53), "", Costs!E53)</f>
        <v/>
      </c>
      <c r="F53" s="68" t="str">
        <f>IF(ISBLANK(Costs!F53), "", Costs!F53)</f>
        <v>Materials</v>
      </c>
      <c r="G53" s="68" t="str">
        <f>IF(ISBLANK(Costs!G53), "", Costs!G53)</f>
        <v/>
      </c>
      <c r="H53" s="46" t="str">
        <f>IF(ISBLANK(Costs!H53), "", Costs!H53)</f>
        <v>Capex reduction</v>
      </c>
      <c r="I53" s="142" t="b">
        <f>IF(ISBLANK(Costs!$C53), 0, INDEX(Assumptions!$E$15:$G$24, MATCH($C53, Assumptions!$B$15:$B$24,0), MATCH($A$3, Options, 0)))</f>
        <v>1</v>
      </c>
      <c r="J53" s="14" t="str">
        <f>IF(ISBLANK(Costs!J53), "", Costs!J53)</f>
        <v/>
      </c>
      <c r="K53" s="55">
        <f>Costs!K53*I53</f>
        <v>-0.01</v>
      </c>
      <c r="L53"/>
      <c r="M53" s="8"/>
      <c r="N53" s="90"/>
      <c r="O53" s="79">
        <f>IF($C53="",0,IF($C53=Assumptions!$B$24,INDEX(Assumptions!E$51:E$53,MATCH($A$3,Assumptions!$B$51:$B$53,0)),INDEX(Assumptions!E$34:E$43,MATCH($C53,Assumptions!$B$34:$B$43,0))*$I53))</f>
        <v>1</v>
      </c>
      <c r="P53" s="79">
        <f>IF($C53="",0,IF($C53=Assumptions!$B$24,INDEX(Assumptions!F$51:F$53,MATCH($A$3,Assumptions!$B$51:$B$53,0)),INDEX(Assumptions!F$34:F$43,MATCH($C53,Assumptions!$B$34:$B$43,0))*$I53))</f>
        <v>1</v>
      </c>
      <c r="Q53" s="79">
        <f>IF($C53="",0,IF($C53=Assumptions!$B$24,INDEX(Assumptions!G$51:G$53,MATCH($A$3,Assumptions!$B$51:$B$53,0)),INDEX(Assumptions!G$34:G$43,MATCH($C53,Assumptions!$B$34:$B$43,0))*$I53))</f>
        <v>1</v>
      </c>
      <c r="R53" s="79">
        <f>IF($C53="",0,IF($C53=Assumptions!$B$24,INDEX(Assumptions!H$51:H$53,MATCH($A$3,Assumptions!$B$51:$B$53,0)),INDEX(Assumptions!H$34:H$43,MATCH($C53,Assumptions!$B$34:$B$43,0))*$I53))</f>
        <v>1</v>
      </c>
      <c r="S53" s="79">
        <f>IF($C53="",0,IF($C53=Assumptions!$B$24,INDEX(Assumptions!I$51:I$53,MATCH($A$3,Assumptions!$B$51:$B$53,0)),INDEX(Assumptions!I$34:I$43,MATCH($C53,Assumptions!$B$34:$B$43,0))*$I53))</f>
        <v>1</v>
      </c>
      <c r="T53" s="3"/>
      <c r="U53" s="9">
        <f t="shared" si="6"/>
        <v>-6216.25</v>
      </c>
      <c r="V53" s="9">
        <f t="shared" si="7"/>
        <v>-10758.25</v>
      </c>
      <c r="W53" s="9">
        <f t="shared" si="8"/>
        <v>-3010.25</v>
      </c>
      <c r="X53" s="9">
        <f t="shared" si="9"/>
        <v>-2346.25</v>
      </c>
      <c r="Y53" s="9">
        <f t="shared" si="10"/>
        <v>-5265</v>
      </c>
      <c r="AD53"/>
    </row>
    <row r="54" spans="1:30" ht="12.75" customHeight="1" x14ac:dyDescent="0.25">
      <c r="A54"/>
      <c r="B54" s="68" t="str">
        <f>IF(ISBLANK(Costs!B54), "", Costs!B54)</f>
        <v>Infrastructure</v>
      </c>
      <c r="C54" s="68" t="str">
        <f>IF(ISBLANK(Costs!C54), "", Costs!C54)</f>
        <v>Sharepoint</v>
      </c>
      <c r="D54" s="68" t="str">
        <f>IF(ISBLANK(Costs!D54), "", Costs!D54)</f>
        <v>Database (HANA)</v>
      </c>
      <c r="E54" s="68" t="str">
        <f>IF(ISBLANK(Costs!E54), "", Costs!E54)</f>
        <v/>
      </c>
      <c r="F54" s="68" t="str">
        <f>IF(ISBLANK(Costs!F54), "", Costs!F54)</f>
        <v>Materials</v>
      </c>
      <c r="G54" s="68" t="str">
        <f>IF(ISBLANK(Costs!G54), "", Costs!G54)</f>
        <v/>
      </c>
      <c r="H54" s="46" t="str">
        <f>IF(ISBLANK(Costs!H54), "", Costs!H54)</f>
        <v>Capex reduction</v>
      </c>
      <c r="I54" s="142" t="b">
        <f>IF(ISBLANK(Costs!$C54), 0, INDEX(Assumptions!$E$15:$G$24, MATCH($C54, Assumptions!$B$15:$B$24,0), MATCH($A$3, Options, 0)))</f>
        <v>1</v>
      </c>
      <c r="J54" s="14" t="str">
        <f>IF(ISBLANK(Costs!J54), "", Costs!J54)</f>
        <v/>
      </c>
      <c r="K54" s="55">
        <f>Costs!K54*I54</f>
        <v>0</v>
      </c>
      <c r="L54"/>
      <c r="M54" s="8"/>
      <c r="N54" s="90"/>
      <c r="O54" s="79">
        <f>IF($C54="",0,IF($C54=Assumptions!$B$24,INDEX(Assumptions!E$51:E$53,MATCH($A$3,Assumptions!$B$51:$B$53,0)),INDEX(Assumptions!E$34:E$43,MATCH($C54,Assumptions!$B$34:$B$43,0))*$I54))</f>
        <v>1</v>
      </c>
      <c r="P54" s="79">
        <f>IF($C54="",0,IF($C54=Assumptions!$B$24,INDEX(Assumptions!F$51:F$53,MATCH($A$3,Assumptions!$B$51:$B$53,0)),INDEX(Assumptions!F$34:F$43,MATCH($C54,Assumptions!$B$34:$B$43,0))*$I54))</f>
        <v>1</v>
      </c>
      <c r="Q54" s="79">
        <f>IF($C54="",0,IF($C54=Assumptions!$B$24,INDEX(Assumptions!G$51:G$53,MATCH($A$3,Assumptions!$B$51:$B$53,0)),INDEX(Assumptions!G$34:G$43,MATCH($C54,Assumptions!$B$34:$B$43,0))*$I54))</f>
        <v>1</v>
      </c>
      <c r="R54" s="79">
        <f>IF($C54="",0,IF($C54=Assumptions!$B$24,INDEX(Assumptions!H$51:H$53,MATCH($A$3,Assumptions!$B$51:$B$53,0)),INDEX(Assumptions!H$34:H$43,MATCH($C54,Assumptions!$B$34:$B$43,0))*$I54))</f>
        <v>1</v>
      </c>
      <c r="S54" s="79">
        <f>IF($C54="",0,IF($C54=Assumptions!$B$24,INDEX(Assumptions!I$51:I$53,MATCH($A$3,Assumptions!$B$51:$B$53,0)),INDEX(Assumptions!I$34:I$43,MATCH($C54,Assumptions!$B$34:$B$43,0))*$I54))</f>
        <v>1</v>
      </c>
      <c r="T54" s="3"/>
      <c r="U54" s="9">
        <f t="shared" si="6"/>
        <v>0</v>
      </c>
      <c r="V54" s="9">
        <f t="shared" si="7"/>
        <v>0</v>
      </c>
      <c r="W54" s="9">
        <f t="shared" si="8"/>
        <v>0</v>
      </c>
      <c r="X54" s="9">
        <f t="shared" si="9"/>
        <v>0</v>
      </c>
      <c r="Y54" s="9">
        <f t="shared" si="10"/>
        <v>0</v>
      </c>
      <c r="AD54"/>
    </row>
    <row r="55" spans="1:30" ht="12.75" customHeight="1" x14ac:dyDescent="0.25">
      <c r="A55"/>
      <c r="B55" s="68" t="str">
        <f>IF(ISBLANK(Costs!B55), "", Costs!B55)</f>
        <v>Infrastructure</v>
      </c>
      <c r="C55" s="68" t="str">
        <f>IF(ISBLANK(Costs!C55), "", Costs!C55)</f>
        <v>webMethods</v>
      </c>
      <c r="D55" s="68" t="str">
        <f>IF(ISBLANK(Costs!D55), "", Costs!D55)</f>
        <v>Server</v>
      </c>
      <c r="E55" s="68" t="str">
        <f>IF(ISBLANK(Costs!E55), "", Costs!E55)</f>
        <v/>
      </c>
      <c r="F55" s="68" t="str">
        <f>IF(ISBLANK(Costs!F55), "", Costs!F55)</f>
        <v>Materials</v>
      </c>
      <c r="G55" s="68" t="str">
        <f>IF(ISBLANK(Costs!G55), "", Costs!G55)</f>
        <v/>
      </c>
      <c r="H55" s="46" t="str">
        <f>IF(ISBLANK(Costs!H55), "", Costs!H55)</f>
        <v>Capex reduction</v>
      </c>
      <c r="I55" s="142" t="b">
        <f>IF(ISBLANK(Costs!$C55), 0, INDEX(Assumptions!$E$15:$G$24, MATCH($C55, Assumptions!$B$15:$B$24,0), MATCH($A$3, Options, 0)))</f>
        <v>1</v>
      </c>
      <c r="J55" s="14" t="str">
        <f>IF(ISBLANK(Costs!J55), "", Costs!J55)</f>
        <v/>
      </c>
      <c r="K55" s="55">
        <f>Costs!K55*I55</f>
        <v>-0.01</v>
      </c>
      <c r="L55"/>
      <c r="M55" s="8"/>
      <c r="N55" s="90"/>
      <c r="O55" s="79">
        <f>IF($C55="",0,IF($C55=Assumptions!$B$24,INDEX(Assumptions!E$51:E$53,MATCH($A$3,Assumptions!$B$51:$B$53,0)),INDEX(Assumptions!E$34:E$43,MATCH($C55,Assumptions!$B$34:$B$43,0))*$I55))</f>
        <v>1</v>
      </c>
      <c r="P55" s="79">
        <f>IF($C55="",0,IF($C55=Assumptions!$B$24,INDEX(Assumptions!F$51:F$53,MATCH($A$3,Assumptions!$B$51:$B$53,0)),INDEX(Assumptions!F$34:F$43,MATCH($C55,Assumptions!$B$34:$B$43,0))*$I55))</f>
        <v>1</v>
      </c>
      <c r="Q55" s="79">
        <f>IF($C55="",0,IF($C55=Assumptions!$B$24,INDEX(Assumptions!G$51:G$53,MATCH($A$3,Assumptions!$B$51:$B$53,0)),INDEX(Assumptions!G$34:G$43,MATCH($C55,Assumptions!$B$34:$B$43,0))*$I55))</f>
        <v>1</v>
      </c>
      <c r="R55" s="79">
        <f>IF($C55="",0,IF($C55=Assumptions!$B$24,INDEX(Assumptions!H$51:H$53,MATCH($A$3,Assumptions!$B$51:$B$53,0)),INDEX(Assumptions!H$34:H$43,MATCH($C55,Assumptions!$B$34:$B$43,0))*$I55))</f>
        <v>1</v>
      </c>
      <c r="S55" s="79">
        <f>IF($C55="",0,IF($C55=Assumptions!$B$24,INDEX(Assumptions!I$51:I$53,MATCH($A$3,Assumptions!$B$51:$B$53,0)),INDEX(Assumptions!I$34:I$43,MATCH($C55,Assumptions!$B$34:$B$43,0))*$I55))</f>
        <v>1</v>
      </c>
      <c r="T55" s="3"/>
      <c r="U55" s="9">
        <f t="shared" si="6"/>
        <v>-6508.3026040687864</v>
      </c>
      <c r="V55" s="9">
        <f t="shared" si="7"/>
        <v>-5445.4966040687859</v>
      </c>
      <c r="W55" s="9">
        <f t="shared" si="8"/>
        <v>-4028.4219374021195</v>
      </c>
      <c r="X55" s="9">
        <f t="shared" si="9"/>
        <v>-10647.405429004571</v>
      </c>
      <c r="Y55" s="9">
        <f t="shared" si="10"/>
        <v>-4736.9592707354532</v>
      </c>
      <c r="AD55"/>
    </row>
    <row r="56" spans="1:30" ht="12.75" customHeight="1" x14ac:dyDescent="0.25">
      <c r="A56"/>
      <c r="B56" s="68" t="str">
        <f>IF(ISBLANK(Costs!B56), "", Costs!B56)</f>
        <v>Infrastructure</v>
      </c>
      <c r="C56" s="68" t="str">
        <f>IF(ISBLANK(Costs!C56), "", Costs!C56)</f>
        <v>webMethods</v>
      </c>
      <c r="D56" s="68" t="str">
        <f>IF(ISBLANK(Costs!D56), "", Costs!D56)</f>
        <v>Database (Exadata)</v>
      </c>
      <c r="E56" s="68" t="str">
        <f>IF(ISBLANK(Costs!E56), "", Costs!E56)</f>
        <v/>
      </c>
      <c r="F56" s="68" t="str">
        <f>IF(ISBLANK(Costs!F56), "", Costs!F56)</f>
        <v>Materials</v>
      </c>
      <c r="G56" s="68" t="str">
        <f>IF(ISBLANK(Costs!G56), "", Costs!G56)</f>
        <v/>
      </c>
      <c r="H56" s="46" t="str">
        <f>IF(ISBLANK(Costs!H56), "", Costs!H56)</f>
        <v>Capex reduction</v>
      </c>
      <c r="I56" s="142" t="b">
        <f>IF(ISBLANK(Costs!$C56), 0, INDEX(Assumptions!$E$15:$G$24, MATCH($C56, Assumptions!$B$15:$B$24,0), MATCH($A$3, Options, 0)))</f>
        <v>1</v>
      </c>
      <c r="J56" s="14" t="str">
        <f>IF(ISBLANK(Costs!J56), "", Costs!J56)</f>
        <v/>
      </c>
      <c r="K56" s="55">
        <f>Costs!K56*I56</f>
        <v>-0.1</v>
      </c>
      <c r="L56"/>
      <c r="M56" s="8"/>
      <c r="N56" s="90"/>
      <c r="O56" s="79">
        <f>IF($C56="",0,IF($C56=Assumptions!$B$24,INDEX(Assumptions!E$51:E$53,MATCH($A$3,Assumptions!$B$51:$B$53,0)),INDEX(Assumptions!E$34:E$43,MATCH($C56,Assumptions!$B$34:$B$43,0))*$I56))</f>
        <v>1</v>
      </c>
      <c r="P56" s="79">
        <f>IF($C56="",0,IF($C56=Assumptions!$B$24,INDEX(Assumptions!F$51:F$53,MATCH($A$3,Assumptions!$B$51:$B$53,0)),INDEX(Assumptions!F$34:F$43,MATCH($C56,Assumptions!$B$34:$B$43,0))*$I56))</f>
        <v>1</v>
      </c>
      <c r="Q56" s="79">
        <f>IF($C56="",0,IF($C56=Assumptions!$B$24,INDEX(Assumptions!G$51:G$53,MATCH($A$3,Assumptions!$B$51:$B$53,0)),INDEX(Assumptions!G$34:G$43,MATCH($C56,Assumptions!$B$34:$B$43,0))*$I56))</f>
        <v>1</v>
      </c>
      <c r="R56" s="79">
        <f>IF($C56="",0,IF($C56=Assumptions!$B$24,INDEX(Assumptions!H$51:H$53,MATCH($A$3,Assumptions!$B$51:$B$53,0)),INDEX(Assumptions!H$34:H$43,MATCH($C56,Assumptions!$B$34:$B$43,0))*$I56))</f>
        <v>1</v>
      </c>
      <c r="S56" s="79">
        <f>IF($C56="",0,IF($C56=Assumptions!$B$24,INDEX(Assumptions!I$51:I$53,MATCH($A$3,Assumptions!$B$51:$B$53,0)),INDEX(Assumptions!I$34:I$43,MATCH($C56,Assumptions!$B$34:$B$43,0))*$I56))</f>
        <v>1</v>
      </c>
      <c r="T56" s="3"/>
      <c r="U56" s="9">
        <f t="shared" si="6"/>
        <v>-30148.190172201397</v>
      </c>
      <c r="V56" s="9">
        <f t="shared" si="7"/>
        <v>-30148.190172201397</v>
      </c>
      <c r="W56" s="9">
        <f t="shared" si="8"/>
        <v>-30148.190172201328</v>
      </c>
      <c r="X56" s="9">
        <f t="shared" si="9"/>
        <v>-658034.82938798273</v>
      </c>
      <c r="Y56" s="9">
        <f t="shared" si="10"/>
        <v>-30148.190172201397</v>
      </c>
      <c r="AD56"/>
    </row>
    <row r="57" spans="1:30" ht="12.75" customHeight="1" x14ac:dyDescent="0.25">
      <c r="A57"/>
      <c r="B57" s="68" t="str">
        <f>IF(ISBLANK(Costs!B57), "", Costs!B57)</f>
        <v>Infrastructure</v>
      </c>
      <c r="C57" s="68" t="str">
        <f>IF(ISBLANK(Costs!C57), "", Costs!C57)</f>
        <v>webMethods</v>
      </c>
      <c r="D57" s="68" t="str">
        <f>IF(ISBLANK(Costs!D57), "", Costs!D57)</f>
        <v>Backup</v>
      </c>
      <c r="E57" s="68" t="str">
        <f>IF(ISBLANK(Costs!E57), "", Costs!E57)</f>
        <v/>
      </c>
      <c r="F57" s="68" t="str">
        <f>IF(ISBLANK(Costs!F57), "", Costs!F57)</f>
        <v>Materials</v>
      </c>
      <c r="G57" s="68" t="str">
        <f>IF(ISBLANK(Costs!G57), "", Costs!G57)</f>
        <v/>
      </c>
      <c r="H57" s="46" t="str">
        <f>IF(ISBLANK(Costs!H57), "", Costs!H57)</f>
        <v>Capex reduction</v>
      </c>
      <c r="I57" s="142" t="b">
        <f>IF(ISBLANK(Costs!$C57), 0, INDEX(Assumptions!$E$15:$G$24, MATCH($C57, Assumptions!$B$15:$B$24,0), MATCH($A$3, Options, 0)))</f>
        <v>1</v>
      </c>
      <c r="J57" s="14" t="str">
        <f>IF(ISBLANK(Costs!J57), "", Costs!J57)</f>
        <v/>
      </c>
      <c r="K57" s="55">
        <f>Costs!K57*I57</f>
        <v>-0.1</v>
      </c>
      <c r="L57"/>
      <c r="M57" s="8"/>
      <c r="N57" s="90"/>
      <c r="O57" s="79">
        <f>IF($C57="",0,IF($C57=Assumptions!$B$24,INDEX(Assumptions!E$51:E$53,MATCH($A$3,Assumptions!$B$51:$B$53,0)),INDEX(Assumptions!E$34:E$43,MATCH($C57,Assumptions!$B$34:$B$43,0))*$I57))</f>
        <v>1</v>
      </c>
      <c r="P57" s="79">
        <f>IF($C57="",0,IF($C57=Assumptions!$B$24,INDEX(Assumptions!F$51:F$53,MATCH($A$3,Assumptions!$B$51:$B$53,0)),INDEX(Assumptions!F$34:F$43,MATCH($C57,Assumptions!$B$34:$B$43,0))*$I57))</f>
        <v>1</v>
      </c>
      <c r="Q57" s="79">
        <f>IF($C57="",0,IF($C57=Assumptions!$B$24,INDEX(Assumptions!G$51:G$53,MATCH($A$3,Assumptions!$B$51:$B$53,0)),INDEX(Assumptions!G$34:G$43,MATCH($C57,Assumptions!$B$34:$B$43,0))*$I57))</f>
        <v>1</v>
      </c>
      <c r="R57" s="79">
        <f>IF($C57="",0,IF($C57=Assumptions!$B$24,INDEX(Assumptions!H$51:H$53,MATCH($A$3,Assumptions!$B$51:$B$53,0)),INDEX(Assumptions!H$34:H$43,MATCH($C57,Assumptions!$B$34:$B$43,0))*$I57))</f>
        <v>1</v>
      </c>
      <c r="S57" s="79">
        <f>IF($C57="",0,IF($C57=Assumptions!$B$24,INDEX(Assumptions!I$51:I$53,MATCH($A$3,Assumptions!$B$51:$B$53,0)),INDEX(Assumptions!I$34:I$43,MATCH($C57,Assumptions!$B$34:$B$43,0))*$I57))</f>
        <v>1</v>
      </c>
      <c r="T57" s="3"/>
      <c r="U57" s="9">
        <f t="shared" si="6"/>
        <v>-5010.3649296984404</v>
      </c>
      <c r="V57" s="9">
        <f t="shared" si="7"/>
        <v>-5058.5261384844634</v>
      </c>
      <c r="W57" s="9">
        <f t="shared" si="8"/>
        <v>-5108.6137956220455</v>
      </c>
      <c r="X57" s="9">
        <f t="shared" si="9"/>
        <v>-5160.7049590450824</v>
      </c>
      <c r="Y57" s="9">
        <f t="shared" si="10"/>
        <v>-5214.8797690050815</v>
      </c>
      <c r="AD57"/>
    </row>
    <row r="58" spans="1:30" ht="12.75" customHeight="1" x14ac:dyDescent="0.25">
      <c r="A58"/>
      <c r="B58" s="68" t="str">
        <f>IF(ISBLANK(Costs!B58), "", Costs!B58)</f>
        <v>Infrastructure</v>
      </c>
      <c r="C58" s="68" t="str">
        <f>IF(ISBLANK(Costs!C58), "", Costs!C58)</f>
        <v>webMethods</v>
      </c>
      <c r="D58" s="68" t="str">
        <f>IF(ISBLANK(Costs!D58), "", Costs!D58)</f>
        <v>Network</v>
      </c>
      <c r="E58" s="68" t="str">
        <f>IF(ISBLANK(Costs!E58), "", Costs!E58)</f>
        <v/>
      </c>
      <c r="F58" s="68" t="str">
        <f>IF(ISBLANK(Costs!F58), "", Costs!F58)</f>
        <v>Materials</v>
      </c>
      <c r="G58" s="68" t="str">
        <f>IF(ISBLANK(Costs!G58), "", Costs!G58)</f>
        <v/>
      </c>
      <c r="H58" s="46" t="str">
        <f>IF(ISBLANK(Costs!H58), "", Costs!H58)</f>
        <v>Capex reduction</v>
      </c>
      <c r="I58" s="142" t="b">
        <f>IF(ISBLANK(Costs!$C58), 0, INDEX(Assumptions!$E$15:$G$24, MATCH($C58, Assumptions!$B$15:$B$24,0), MATCH($A$3, Options, 0)))</f>
        <v>1</v>
      </c>
      <c r="J58" s="14" t="str">
        <f>IF(ISBLANK(Costs!J58), "", Costs!J58)</f>
        <v/>
      </c>
      <c r="K58" s="55">
        <f>Costs!K58*I58</f>
        <v>-0.01</v>
      </c>
      <c r="L58"/>
      <c r="M58" s="8"/>
      <c r="N58" s="90"/>
      <c r="O58" s="79">
        <f>IF($C58="",0,IF($C58=Assumptions!$B$24,INDEX(Assumptions!E$51:E$53,MATCH($A$3,Assumptions!$B$51:$B$53,0)),INDEX(Assumptions!E$34:E$43,MATCH($C58,Assumptions!$B$34:$B$43,0))*$I58))</f>
        <v>1</v>
      </c>
      <c r="P58" s="79">
        <f>IF($C58="",0,IF($C58=Assumptions!$B$24,INDEX(Assumptions!F$51:F$53,MATCH($A$3,Assumptions!$B$51:$B$53,0)),INDEX(Assumptions!F$34:F$43,MATCH($C58,Assumptions!$B$34:$B$43,0))*$I58))</f>
        <v>1</v>
      </c>
      <c r="Q58" s="79">
        <f>IF($C58="",0,IF($C58=Assumptions!$B$24,INDEX(Assumptions!G$51:G$53,MATCH($A$3,Assumptions!$B$51:$B$53,0)),INDEX(Assumptions!G$34:G$43,MATCH($C58,Assumptions!$B$34:$B$43,0))*$I58))</f>
        <v>1</v>
      </c>
      <c r="R58" s="79">
        <f>IF($C58="",0,IF($C58=Assumptions!$B$24,INDEX(Assumptions!H$51:H$53,MATCH($A$3,Assumptions!$B$51:$B$53,0)),INDEX(Assumptions!H$34:H$43,MATCH($C58,Assumptions!$B$34:$B$43,0))*$I58))</f>
        <v>1</v>
      </c>
      <c r="S58" s="79">
        <f>IF($C58="",0,IF($C58=Assumptions!$B$24,INDEX(Assumptions!I$51:I$53,MATCH($A$3,Assumptions!$B$51:$B$53,0)),INDEX(Assumptions!I$34:I$43,MATCH($C58,Assumptions!$B$34:$B$43,0))*$I58))</f>
        <v>1</v>
      </c>
      <c r="T58" s="3"/>
      <c r="U58" s="9">
        <f t="shared" si="6"/>
        <v>-6216.25</v>
      </c>
      <c r="V58" s="9">
        <f t="shared" si="7"/>
        <v>-10758.25</v>
      </c>
      <c r="W58" s="9">
        <f t="shared" si="8"/>
        <v>-3010.25</v>
      </c>
      <c r="X58" s="9">
        <f t="shared" si="9"/>
        <v>-2346.25</v>
      </c>
      <c r="Y58" s="9">
        <f t="shared" si="10"/>
        <v>-5265</v>
      </c>
      <c r="AD58"/>
    </row>
    <row r="59" spans="1:30" ht="12.75" customHeight="1" x14ac:dyDescent="0.25">
      <c r="A59"/>
      <c r="B59" s="68" t="str">
        <f>IF(ISBLANK(Costs!B59), "", Costs!B59)</f>
        <v>Infrastructure</v>
      </c>
      <c r="C59" s="68" t="str">
        <f>IF(ISBLANK(Costs!C59), "", Costs!C59)</f>
        <v>webMethods</v>
      </c>
      <c r="D59" s="68" t="str">
        <f>IF(ISBLANK(Costs!D59), "", Costs!D59)</f>
        <v>Database (HANA)</v>
      </c>
      <c r="E59" s="68" t="str">
        <f>IF(ISBLANK(Costs!E59), "", Costs!E59)</f>
        <v/>
      </c>
      <c r="F59" s="68" t="str">
        <f>IF(ISBLANK(Costs!F59), "", Costs!F59)</f>
        <v>Materials</v>
      </c>
      <c r="G59" s="68" t="str">
        <f>IF(ISBLANK(Costs!G59), "", Costs!G59)</f>
        <v/>
      </c>
      <c r="H59" s="46" t="str">
        <f>IF(ISBLANK(Costs!H59), "", Costs!H59)</f>
        <v>Capex reduction</v>
      </c>
      <c r="I59" s="142" t="b">
        <f>IF(ISBLANK(Costs!$C59), 0, INDEX(Assumptions!$E$15:$G$24, MATCH($C59, Assumptions!$B$15:$B$24,0), MATCH($A$3, Options, 0)))</f>
        <v>1</v>
      </c>
      <c r="J59" s="14" t="str">
        <f>IF(ISBLANK(Costs!J59), "", Costs!J59)</f>
        <v/>
      </c>
      <c r="K59" s="55">
        <f>Costs!K59*I59</f>
        <v>0</v>
      </c>
      <c r="L59"/>
      <c r="M59" s="8"/>
      <c r="N59" s="90"/>
      <c r="O59" s="79">
        <f>IF($C59="",0,IF($C59=Assumptions!$B$24,INDEX(Assumptions!E$51:E$53,MATCH($A$3,Assumptions!$B$51:$B$53,0)),INDEX(Assumptions!E$34:E$43,MATCH($C59,Assumptions!$B$34:$B$43,0))*$I59))</f>
        <v>1</v>
      </c>
      <c r="P59" s="79">
        <f>IF($C59="",0,IF($C59=Assumptions!$B$24,INDEX(Assumptions!F$51:F$53,MATCH($A$3,Assumptions!$B$51:$B$53,0)),INDEX(Assumptions!F$34:F$43,MATCH($C59,Assumptions!$B$34:$B$43,0))*$I59))</f>
        <v>1</v>
      </c>
      <c r="Q59" s="79">
        <f>IF($C59="",0,IF($C59=Assumptions!$B$24,INDEX(Assumptions!G$51:G$53,MATCH($A$3,Assumptions!$B$51:$B$53,0)),INDEX(Assumptions!G$34:G$43,MATCH($C59,Assumptions!$B$34:$B$43,0))*$I59))</f>
        <v>1</v>
      </c>
      <c r="R59" s="79">
        <f>IF($C59="",0,IF($C59=Assumptions!$B$24,INDEX(Assumptions!H$51:H$53,MATCH($A$3,Assumptions!$B$51:$B$53,0)),INDEX(Assumptions!H$34:H$43,MATCH($C59,Assumptions!$B$34:$B$43,0))*$I59))</f>
        <v>1</v>
      </c>
      <c r="S59" s="79">
        <f>IF($C59="",0,IF($C59=Assumptions!$B$24,INDEX(Assumptions!I$51:I$53,MATCH($A$3,Assumptions!$B$51:$B$53,0)),INDEX(Assumptions!I$34:I$43,MATCH($C59,Assumptions!$B$34:$B$43,0))*$I59))</f>
        <v>1</v>
      </c>
      <c r="T59" s="3"/>
      <c r="U59" s="9">
        <f t="shared" si="6"/>
        <v>0</v>
      </c>
      <c r="V59" s="9">
        <f t="shared" si="7"/>
        <v>0</v>
      </c>
      <c r="W59" s="9">
        <f t="shared" si="8"/>
        <v>0</v>
      </c>
      <c r="X59" s="9">
        <f t="shared" si="9"/>
        <v>0</v>
      </c>
      <c r="Y59" s="9">
        <f t="shared" si="10"/>
        <v>0</v>
      </c>
      <c r="AD59"/>
    </row>
    <row r="60" spans="1:30" ht="12.75" customHeight="1" x14ac:dyDescent="0.25">
      <c r="A60"/>
      <c r="B60" s="68" t="str">
        <f>IF(ISBLANK(Costs!B60), "", Costs!B60)</f>
        <v>Infrastructure</v>
      </c>
      <c r="C60" s="68" t="str">
        <f>IF(ISBLANK(Costs!C60), "", Costs!C60)</f>
        <v>Network drives</v>
      </c>
      <c r="D60" s="68" t="str">
        <f>IF(ISBLANK(Costs!D60), "", Costs!D60)</f>
        <v>Server</v>
      </c>
      <c r="E60" s="68" t="str">
        <f>IF(ISBLANK(Costs!E60), "", Costs!E60)</f>
        <v/>
      </c>
      <c r="F60" s="68" t="str">
        <f>IF(ISBLANK(Costs!F60), "", Costs!F60)</f>
        <v>Materials</v>
      </c>
      <c r="G60" s="68" t="str">
        <f>IF(ISBLANK(Costs!G60), "", Costs!G60)</f>
        <v/>
      </c>
      <c r="H60" s="46" t="str">
        <f>IF(ISBLANK(Costs!H60), "", Costs!H60)</f>
        <v>Capex reduction</v>
      </c>
      <c r="I60" s="142" t="b">
        <f>IF(ISBLANK(Costs!$C60), 0, INDEX(Assumptions!$E$15:$G$24, MATCH($C60, Assumptions!$B$15:$B$24,0), MATCH($A$3, Options, 0)))</f>
        <v>1</v>
      </c>
      <c r="J60" s="14" t="str">
        <f>IF(ISBLANK(Costs!J60), "", Costs!J60)</f>
        <v/>
      </c>
      <c r="K60" s="55">
        <f>Costs!K60*I60</f>
        <v>-0.01</v>
      </c>
      <c r="L60"/>
      <c r="M60" s="8"/>
      <c r="N60" s="90"/>
      <c r="O60" s="79">
        <f>IF($C60="",0,IF($C60=Assumptions!$B$24,INDEX(Assumptions!E$51:E$53,MATCH($A$3,Assumptions!$B$51:$B$53,0)),INDEX(Assumptions!E$34:E$43,MATCH($C60,Assumptions!$B$34:$B$43,0))*$I60))</f>
        <v>1</v>
      </c>
      <c r="P60" s="79">
        <f>IF($C60="",0,IF($C60=Assumptions!$B$24,INDEX(Assumptions!F$51:F$53,MATCH($A$3,Assumptions!$B$51:$B$53,0)),INDEX(Assumptions!F$34:F$43,MATCH($C60,Assumptions!$B$34:$B$43,0))*$I60))</f>
        <v>1</v>
      </c>
      <c r="Q60" s="79">
        <f>IF($C60="",0,IF($C60=Assumptions!$B$24,INDEX(Assumptions!G$51:G$53,MATCH($A$3,Assumptions!$B$51:$B$53,0)),INDEX(Assumptions!G$34:G$43,MATCH($C60,Assumptions!$B$34:$B$43,0))*$I60))</f>
        <v>1</v>
      </c>
      <c r="R60" s="79">
        <f>IF($C60="",0,IF($C60=Assumptions!$B$24,INDEX(Assumptions!H$51:H$53,MATCH($A$3,Assumptions!$B$51:$B$53,0)),INDEX(Assumptions!H$34:H$43,MATCH($C60,Assumptions!$B$34:$B$43,0))*$I60))</f>
        <v>1</v>
      </c>
      <c r="S60" s="79">
        <f>IF($C60="",0,IF($C60=Assumptions!$B$24,INDEX(Assumptions!I$51:I$53,MATCH($A$3,Assumptions!$B$51:$B$53,0)),INDEX(Assumptions!I$34:I$43,MATCH($C60,Assumptions!$B$34:$B$43,0))*$I60))</f>
        <v>1</v>
      </c>
      <c r="T60" s="3"/>
      <c r="U60" s="9">
        <f t="shared" si="6"/>
        <v>-6508.3026040687864</v>
      </c>
      <c r="V60" s="9">
        <f t="shared" si="7"/>
        <v>-5445.4966040687859</v>
      </c>
      <c r="W60" s="9">
        <f t="shared" si="8"/>
        <v>-4028.4219374021195</v>
      </c>
      <c r="X60" s="9">
        <f t="shared" si="9"/>
        <v>-10647.405429004571</v>
      </c>
      <c r="Y60" s="9">
        <f t="shared" si="10"/>
        <v>-4736.9592707354532</v>
      </c>
      <c r="AD60"/>
    </row>
    <row r="61" spans="1:30" ht="12.75" customHeight="1" x14ac:dyDescent="0.25">
      <c r="A61"/>
      <c r="B61" s="68" t="str">
        <f>IF(ISBLANK(Costs!B61), "", Costs!B61)</f>
        <v>Infrastructure</v>
      </c>
      <c r="C61" s="68" t="str">
        <f>IF(ISBLANK(Costs!C61), "", Costs!C61)</f>
        <v>Network drives</v>
      </c>
      <c r="D61" s="68" t="str">
        <f>IF(ISBLANK(Costs!D61), "", Costs!D61)</f>
        <v>Database (Exadata)</v>
      </c>
      <c r="E61" s="68" t="str">
        <f>IF(ISBLANK(Costs!E61), "", Costs!E61)</f>
        <v/>
      </c>
      <c r="F61" s="68" t="str">
        <f>IF(ISBLANK(Costs!F61), "", Costs!F61)</f>
        <v>Materials</v>
      </c>
      <c r="G61" s="68" t="str">
        <f>IF(ISBLANK(Costs!G61), "", Costs!G61)</f>
        <v/>
      </c>
      <c r="H61" s="46" t="str">
        <f>IF(ISBLANK(Costs!H61), "", Costs!H61)</f>
        <v>Capex reduction</v>
      </c>
      <c r="I61" s="142" t="b">
        <f>IF(ISBLANK(Costs!$C61), 0, INDEX(Assumptions!$E$15:$G$24, MATCH($C61, Assumptions!$B$15:$B$24,0), MATCH($A$3, Options, 0)))</f>
        <v>1</v>
      </c>
      <c r="J61" s="14" t="str">
        <f>IF(ISBLANK(Costs!J61), "", Costs!J61)</f>
        <v/>
      </c>
      <c r="K61" s="55">
        <f>Costs!K61*I61</f>
        <v>-0.1</v>
      </c>
      <c r="L61"/>
      <c r="M61" s="8"/>
      <c r="N61" s="90"/>
      <c r="O61" s="79">
        <f>IF($C61="",0,IF($C61=Assumptions!$B$24,INDEX(Assumptions!E$51:E$53,MATCH($A$3,Assumptions!$B$51:$B$53,0)),INDEX(Assumptions!E$34:E$43,MATCH($C61,Assumptions!$B$34:$B$43,0))*$I61))</f>
        <v>1</v>
      </c>
      <c r="P61" s="79">
        <f>IF($C61="",0,IF($C61=Assumptions!$B$24,INDEX(Assumptions!F$51:F$53,MATCH($A$3,Assumptions!$B$51:$B$53,0)),INDEX(Assumptions!F$34:F$43,MATCH($C61,Assumptions!$B$34:$B$43,0))*$I61))</f>
        <v>1</v>
      </c>
      <c r="Q61" s="79">
        <f>IF($C61="",0,IF($C61=Assumptions!$B$24,INDEX(Assumptions!G$51:G$53,MATCH($A$3,Assumptions!$B$51:$B$53,0)),INDEX(Assumptions!G$34:G$43,MATCH($C61,Assumptions!$B$34:$B$43,0))*$I61))</f>
        <v>1</v>
      </c>
      <c r="R61" s="79">
        <f>IF($C61="",0,IF($C61=Assumptions!$B$24,INDEX(Assumptions!H$51:H$53,MATCH($A$3,Assumptions!$B$51:$B$53,0)),INDEX(Assumptions!H$34:H$43,MATCH($C61,Assumptions!$B$34:$B$43,0))*$I61))</f>
        <v>1</v>
      </c>
      <c r="S61" s="79">
        <f>IF($C61="",0,IF($C61=Assumptions!$B$24,INDEX(Assumptions!I$51:I$53,MATCH($A$3,Assumptions!$B$51:$B$53,0)),INDEX(Assumptions!I$34:I$43,MATCH($C61,Assumptions!$B$34:$B$43,0))*$I61))</f>
        <v>1</v>
      </c>
      <c r="T61" s="3"/>
      <c r="U61" s="9">
        <f t="shared" si="6"/>
        <v>-30148.190172201397</v>
      </c>
      <c r="V61" s="9">
        <f t="shared" si="7"/>
        <v>-30148.190172201397</v>
      </c>
      <c r="W61" s="9">
        <f t="shared" si="8"/>
        <v>-30148.190172201328</v>
      </c>
      <c r="X61" s="9">
        <f t="shared" si="9"/>
        <v>-658034.82938798273</v>
      </c>
      <c r="Y61" s="9">
        <f t="shared" si="10"/>
        <v>-30148.190172201397</v>
      </c>
      <c r="AD61"/>
    </row>
    <row r="62" spans="1:30" ht="12.75" customHeight="1" x14ac:dyDescent="0.25">
      <c r="A62"/>
      <c r="B62" s="68" t="str">
        <f>IF(ISBLANK(Costs!B62), "", Costs!B62)</f>
        <v>Infrastructure</v>
      </c>
      <c r="C62" s="68" t="str">
        <f>IF(ISBLANK(Costs!C62), "", Costs!C62)</f>
        <v>Network drives</v>
      </c>
      <c r="D62" s="68" t="str">
        <f>IF(ISBLANK(Costs!D62), "", Costs!D62)</f>
        <v>Backup</v>
      </c>
      <c r="E62" s="68" t="str">
        <f>IF(ISBLANK(Costs!E62), "", Costs!E62)</f>
        <v/>
      </c>
      <c r="F62" s="68" t="str">
        <f>IF(ISBLANK(Costs!F62), "", Costs!F62)</f>
        <v>Materials</v>
      </c>
      <c r="G62" s="68" t="str">
        <f>IF(ISBLANK(Costs!G62), "", Costs!G62)</f>
        <v/>
      </c>
      <c r="H62" s="46" t="str">
        <f>IF(ISBLANK(Costs!H62), "", Costs!H62)</f>
        <v>Capex reduction</v>
      </c>
      <c r="I62" s="142" t="b">
        <f>IF(ISBLANK(Costs!$C62), 0, INDEX(Assumptions!$E$15:$G$24, MATCH($C62, Assumptions!$B$15:$B$24,0), MATCH($A$3, Options, 0)))</f>
        <v>1</v>
      </c>
      <c r="J62" s="14" t="str">
        <f>IF(ISBLANK(Costs!J62), "", Costs!J62)</f>
        <v/>
      </c>
      <c r="K62" s="55">
        <f>Costs!K62*I62</f>
        <v>-0.1</v>
      </c>
      <c r="L62"/>
      <c r="M62" s="8"/>
      <c r="N62" s="90"/>
      <c r="O62" s="79">
        <f>IF($C62="",0,IF($C62=Assumptions!$B$24,INDEX(Assumptions!E$51:E$53,MATCH($A$3,Assumptions!$B$51:$B$53,0)),INDEX(Assumptions!E$34:E$43,MATCH($C62,Assumptions!$B$34:$B$43,0))*$I62))</f>
        <v>1</v>
      </c>
      <c r="P62" s="79">
        <f>IF($C62="",0,IF($C62=Assumptions!$B$24,INDEX(Assumptions!F$51:F$53,MATCH($A$3,Assumptions!$B$51:$B$53,0)),INDEX(Assumptions!F$34:F$43,MATCH($C62,Assumptions!$B$34:$B$43,0))*$I62))</f>
        <v>1</v>
      </c>
      <c r="Q62" s="79">
        <f>IF($C62="",0,IF($C62=Assumptions!$B$24,INDEX(Assumptions!G$51:G$53,MATCH($A$3,Assumptions!$B$51:$B$53,0)),INDEX(Assumptions!G$34:G$43,MATCH($C62,Assumptions!$B$34:$B$43,0))*$I62))</f>
        <v>1</v>
      </c>
      <c r="R62" s="79">
        <f>IF($C62="",0,IF($C62=Assumptions!$B$24,INDEX(Assumptions!H$51:H$53,MATCH($A$3,Assumptions!$B$51:$B$53,0)),INDEX(Assumptions!H$34:H$43,MATCH($C62,Assumptions!$B$34:$B$43,0))*$I62))</f>
        <v>1</v>
      </c>
      <c r="S62" s="79">
        <f>IF($C62="",0,IF($C62=Assumptions!$B$24,INDEX(Assumptions!I$51:I$53,MATCH($A$3,Assumptions!$B$51:$B$53,0)),INDEX(Assumptions!I$34:I$43,MATCH($C62,Assumptions!$B$34:$B$43,0))*$I62))</f>
        <v>1</v>
      </c>
      <c r="T62" s="3"/>
      <c r="U62" s="9">
        <f t="shared" si="6"/>
        <v>-5010.3649296984404</v>
      </c>
      <c r="V62" s="9">
        <f t="shared" si="7"/>
        <v>-5058.5261384844634</v>
      </c>
      <c r="W62" s="9">
        <f t="shared" si="8"/>
        <v>-5108.6137956220455</v>
      </c>
      <c r="X62" s="9">
        <f t="shared" si="9"/>
        <v>-5160.7049590450824</v>
      </c>
      <c r="Y62" s="9">
        <f t="shared" si="10"/>
        <v>-5214.8797690050815</v>
      </c>
      <c r="AD62"/>
    </row>
    <row r="63" spans="1:30" ht="12.75" customHeight="1" x14ac:dyDescent="0.25">
      <c r="A63"/>
      <c r="B63" s="68" t="str">
        <f>IF(ISBLANK(Costs!B63), "", Costs!B63)</f>
        <v>Infrastructure</v>
      </c>
      <c r="C63" s="68" t="str">
        <f>IF(ISBLANK(Costs!C63), "", Costs!C63)</f>
        <v>Network drives</v>
      </c>
      <c r="D63" s="68" t="str">
        <f>IF(ISBLANK(Costs!D63), "", Costs!D63)</f>
        <v>Network</v>
      </c>
      <c r="E63" s="68" t="str">
        <f>IF(ISBLANK(Costs!E63), "", Costs!E63)</f>
        <v/>
      </c>
      <c r="F63" s="68" t="str">
        <f>IF(ISBLANK(Costs!F63), "", Costs!F63)</f>
        <v>Materials</v>
      </c>
      <c r="G63" s="68" t="str">
        <f>IF(ISBLANK(Costs!G63), "", Costs!G63)</f>
        <v/>
      </c>
      <c r="H63" s="46" t="str">
        <f>IF(ISBLANK(Costs!H63), "", Costs!H63)</f>
        <v>Capex reduction</v>
      </c>
      <c r="I63" s="142" t="b">
        <f>IF(ISBLANK(Costs!$C63), 0, INDEX(Assumptions!$E$15:$G$24, MATCH($C63, Assumptions!$B$15:$B$24,0), MATCH($A$3, Options, 0)))</f>
        <v>1</v>
      </c>
      <c r="J63" s="14" t="str">
        <f>IF(ISBLANK(Costs!J63), "", Costs!J63)</f>
        <v/>
      </c>
      <c r="K63" s="55">
        <f>Costs!K63*I63</f>
        <v>-0.01</v>
      </c>
      <c r="L63"/>
      <c r="M63" s="8"/>
      <c r="N63" s="90"/>
      <c r="O63" s="79">
        <f>IF($C63="",0,IF($C63=Assumptions!$B$24,INDEX(Assumptions!E$51:E$53,MATCH($A$3,Assumptions!$B$51:$B$53,0)),INDEX(Assumptions!E$34:E$43,MATCH($C63,Assumptions!$B$34:$B$43,0))*$I63))</f>
        <v>1</v>
      </c>
      <c r="P63" s="79">
        <f>IF($C63="",0,IF($C63=Assumptions!$B$24,INDEX(Assumptions!F$51:F$53,MATCH($A$3,Assumptions!$B$51:$B$53,0)),INDEX(Assumptions!F$34:F$43,MATCH($C63,Assumptions!$B$34:$B$43,0))*$I63))</f>
        <v>1</v>
      </c>
      <c r="Q63" s="79">
        <f>IF($C63="",0,IF($C63=Assumptions!$B$24,INDEX(Assumptions!G$51:G$53,MATCH($A$3,Assumptions!$B$51:$B$53,0)),INDEX(Assumptions!G$34:G$43,MATCH($C63,Assumptions!$B$34:$B$43,0))*$I63))</f>
        <v>1</v>
      </c>
      <c r="R63" s="79">
        <f>IF($C63="",0,IF($C63=Assumptions!$B$24,INDEX(Assumptions!H$51:H$53,MATCH($A$3,Assumptions!$B$51:$B$53,0)),INDEX(Assumptions!H$34:H$43,MATCH($C63,Assumptions!$B$34:$B$43,0))*$I63))</f>
        <v>1</v>
      </c>
      <c r="S63" s="79">
        <f>IF($C63="",0,IF($C63=Assumptions!$B$24,INDEX(Assumptions!I$51:I$53,MATCH($A$3,Assumptions!$B$51:$B$53,0)),INDEX(Assumptions!I$34:I$43,MATCH($C63,Assumptions!$B$34:$B$43,0))*$I63))</f>
        <v>1</v>
      </c>
      <c r="T63" s="3"/>
      <c r="U63" s="9">
        <f t="shared" si="6"/>
        <v>-6216.25</v>
      </c>
      <c r="V63" s="9">
        <f t="shared" si="7"/>
        <v>-10758.25</v>
      </c>
      <c r="W63" s="9">
        <f t="shared" si="8"/>
        <v>-3010.25</v>
      </c>
      <c r="X63" s="9">
        <f t="shared" si="9"/>
        <v>-2346.25</v>
      </c>
      <c r="Y63" s="9">
        <f t="shared" si="10"/>
        <v>-5265</v>
      </c>
      <c r="AD63"/>
    </row>
    <row r="64" spans="1:30" ht="12.75" customHeight="1" x14ac:dyDescent="0.25">
      <c r="A64"/>
      <c r="B64" s="68" t="str">
        <f>IF(ISBLANK(Costs!B64), "", Costs!B64)</f>
        <v>Infrastructure</v>
      </c>
      <c r="C64" s="68" t="str">
        <f>IF(ISBLANK(Costs!C64), "", Costs!C64)</f>
        <v>Network drives</v>
      </c>
      <c r="D64" s="68" t="str">
        <f>IF(ISBLANK(Costs!D64), "", Costs!D64)</f>
        <v>Database (HANA)</v>
      </c>
      <c r="E64" s="68" t="str">
        <f>IF(ISBLANK(Costs!E64), "", Costs!E64)</f>
        <v/>
      </c>
      <c r="F64" s="68" t="str">
        <f>IF(ISBLANK(Costs!F64), "", Costs!F64)</f>
        <v>Materials</v>
      </c>
      <c r="G64" s="68" t="str">
        <f>IF(ISBLANK(Costs!G64), "", Costs!G64)</f>
        <v/>
      </c>
      <c r="H64" s="46" t="str">
        <f>IF(ISBLANK(Costs!H64), "", Costs!H64)</f>
        <v>Capex reduction</v>
      </c>
      <c r="I64" s="142" t="b">
        <f>IF(ISBLANK(Costs!$C64), 0, INDEX(Assumptions!$E$15:$G$24, MATCH($C64, Assumptions!$B$15:$B$24,0), MATCH($A$3, Options, 0)))</f>
        <v>1</v>
      </c>
      <c r="J64" s="14" t="str">
        <f>IF(ISBLANK(Costs!J64), "", Costs!J64)</f>
        <v/>
      </c>
      <c r="K64" s="55">
        <f>Costs!K64*I64</f>
        <v>0</v>
      </c>
      <c r="L64"/>
      <c r="M64" s="8"/>
      <c r="N64" s="90"/>
      <c r="O64" s="79">
        <f>IF($C64="",0,IF($C64=Assumptions!$B$24,INDEX(Assumptions!E$51:E$53,MATCH($A$3,Assumptions!$B$51:$B$53,0)),INDEX(Assumptions!E$34:E$43,MATCH($C64,Assumptions!$B$34:$B$43,0))*$I64))</f>
        <v>1</v>
      </c>
      <c r="P64" s="79">
        <f>IF($C64="",0,IF($C64=Assumptions!$B$24,INDEX(Assumptions!F$51:F$53,MATCH($A$3,Assumptions!$B$51:$B$53,0)),INDEX(Assumptions!F$34:F$43,MATCH($C64,Assumptions!$B$34:$B$43,0))*$I64))</f>
        <v>1</v>
      </c>
      <c r="Q64" s="79">
        <f>IF($C64="",0,IF($C64=Assumptions!$B$24,INDEX(Assumptions!G$51:G$53,MATCH($A$3,Assumptions!$B$51:$B$53,0)),INDEX(Assumptions!G$34:G$43,MATCH($C64,Assumptions!$B$34:$B$43,0))*$I64))</f>
        <v>1</v>
      </c>
      <c r="R64" s="79">
        <f>IF($C64="",0,IF($C64=Assumptions!$B$24,INDEX(Assumptions!H$51:H$53,MATCH($A$3,Assumptions!$B$51:$B$53,0)),INDEX(Assumptions!H$34:H$43,MATCH($C64,Assumptions!$B$34:$B$43,0))*$I64))</f>
        <v>1</v>
      </c>
      <c r="S64" s="79">
        <f>IF($C64="",0,IF($C64=Assumptions!$B$24,INDEX(Assumptions!I$51:I$53,MATCH($A$3,Assumptions!$B$51:$B$53,0)),INDEX(Assumptions!I$34:I$43,MATCH($C64,Assumptions!$B$34:$B$43,0))*$I64))</f>
        <v>1</v>
      </c>
      <c r="T64" s="3"/>
      <c r="U64" s="9">
        <f t="shared" si="6"/>
        <v>0</v>
      </c>
      <c r="V64" s="9">
        <f t="shared" si="7"/>
        <v>0</v>
      </c>
      <c r="W64" s="9">
        <f t="shared" si="8"/>
        <v>0</v>
      </c>
      <c r="X64" s="9">
        <f t="shared" si="9"/>
        <v>0</v>
      </c>
      <c r="Y64" s="9">
        <f t="shared" si="10"/>
        <v>0</v>
      </c>
      <c r="AD64"/>
    </row>
    <row r="65" spans="1:35" ht="12.75" customHeight="1" x14ac:dyDescent="0.25">
      <c r="A65"/>
      <c r="B65" s="68" t="str">
        <f>IF(ISBLANK(Costs!B65), "", Costs!B65)</f>
        <v/>
      </c>
      <c r="C65" s="68" t="str">
        <f>IF(ISBLANK(Costs!C65), "", Costs!C65)</f>
        <v/>
      </c>
      <c r="D65" s="68" t="str">
        <f>IF(ISBLANK(Costs!D65), "", Costs!D65)</f>
        <v/>
      </c>
      <c r="E65" s="68" t="str">
        <f>IF(ISBLANK(Costs!E65), "", Costs!E65)</f>
        <v/>
      </c>
      <c r="F65" s="68" t="str">
        <f>IF(ISBLANK(Costs!F65), "", Costs!F65)</f>
        <v/>
      </c>
      <c r="G65" s="68" t="str">
        <f>IF(ISBLANK(Costs!G65), "", Costs!G65)</f>
        <v/>
      </c>
      <c r="H65" s="46" t="str">
        <f>IF(ISBLANK(Costs!H65), "", Costs!H65)</f>
        <v/>
      </c>
      <c r="I65" s="142">
        <f>IF(ISBLANK(Costs!$C65), 0, INDEX(Assumptions!$E$15:$G$24, MATCH($C65, Assumptions!$B$15:$B$24,0), MATCH($A$3, Options, 0)))</f>
        <v>0</v>
      </c>
      <c r="J65" s="14" t="str">
        <f>IF(ISBLANK(Costs!J65), "", Costs!J65)</f>
        <v/>
      </c>
      <c r="K65" s="55">
        <f>Costs!K65*I65</f>
        <v>0</v>
      </c>
      <c r="L65"/>
      <c r="M65" s="8"/>
      <c r="N65" s="90"/>
      <c r="O65" s="79">
        <f>IF($C65="",0,IF($C65=Assumptions!$B$24,INDEX(Assumptions!E$51:E$53,MATCH($A$3,Assumptions!$B$51:$B$53,0)),INDEX(Assumptions!E$34:E$43,MATCH($C65,Assumptions!$B$34:$B$43,0))*$I65))</f>
        <v>0</v>
      </c>
      <c r="P65" s="79">
        <f>IF($C65="",0,IF($C65=Assumptions!$B$24,INDEX(Assumptions!F$51:F$53,MATCH($A$3,Assumptions!$B$51:$B$53,0)),INDEX(Assumptions!F$34:F$43,MATCH($C65,Assumptions!$B$34:$B$43,0))*$I65))</f>
        <v>0</v>
      </c>
      <c r="Q65" s="79">
        <f>IF($C65="",0,IF($C65=Assumptions!$B$24,INDEX(Assumptions!G$51:G$53,MATCH($A$3,Assumptions!$B$51:$B$53,0)),INDEX(Assumptions!G$34:G$43,MATCH($C65,Assumptions!$B$34:$B$43,0))*$I65))</f>
        <v>0</v>
      </c>
      <c r="R65" s="79">
        <f>IF($C65="",0,IF($C65=Assumptions!$B$24,INDEX(Assumptions!H$51:H$53,MATCH($A$3,Assumptions!$B$51:$B$53,0)),INDEX(Assumptions!H$34:H$43,MATCH($C65,Assumptions!$B$34:$B$43,0))*$I65))</f>
        <v>0</v>
      </c>
      <c r="S65" s="79">
        <f>IF($C65="",0,IF($C65=Assumptions!$B$24,INDEX(Assumptions!I$51:I$53,MATCH($A$3,Assumptions!$B$51:$B$53,0)),INDEX(Assumptions!I$34:I$43,MATCH($C65,Assumptions!$B$34:$B$43,0))*$I65))</f>
        <v>0</v>
      </c>
      <c r="T65" s="3"/>
      <c r="U65" s="9">
        <f t="shared" ref="U65:U74" si="11">IF($I65,$K65*SUMIF($D$8:$D$22,$D65,U$8:U$22)*O65,0)</f>
        <v>0</v>
      </c>
      <c r="V65" s="9">
        <f t="shared" ref="V65:V74" si="12">IF($I65,$K65*SUMIF($D$8:$D$22,$D65,V$8:V$22)*P65,0)</f>
        <v>0</v>
      </c>
      <c r="W65" s="9">
        <f t="shared" ref="W65:W74" si="13">IF($I65,$K65*SUMIF($D$8:$D$22,$D65,W$8:W$22)*Q65,0)</f>
        <v>0</v>
      </c>
      <c r="X65" s="9">
        <f t="shared" ref="X65:X74" si="14">IF($I65,$K65*SUMIF($D$8:$D$22,$D65,X$8:X$22)*R65,0)</f>
        <v>0</v>
      </c>
      <c r="Y65" s="9">
        <f t="shared" ref="Y65:Y74" si="15">IF($I65,$K65*SUMIF($D$8:$D$22,$D65,Y$8:Y$22)*S65,0)</f>
        <v>0</v>
      </c>
      <c r="AD65"/>
    </row>
    <row r="66" spans="1:35" ht="12.75" customHeight="1" x14ac:dyDescent="0.25">
      <c r="A66"/>
      <c r="B66" s="68" t="str">
        <f>IF(ISBLANK(Costs!B66), "", Costs!B66)</f>
        <v/>
      </c>
      <c r="C66" s="68" t="str">
        <f>IF(ISBLANK(Costs!C66), "", Costs!C66)</f>
        <v/>
      </c>
      <c r="D66" s="68" t="str">
        <f>IF(ISBLANK(Costs!D66), "", Costs!D66)</f>
        <v/>
      </c>
      <c r="E66" s="68" t="str">
        <f>IF(ISBLANK(Costs!E66), "", Costs!E66)</f>
        <v/>
      </c>
      <c r="F66" s="68" t="str">
        <f>IF(ISBLANK(Costs!F66), "", Costs!F66)</f>
        <v/>
      </c>
      <c r="G66" s="68" t="str">
        <f>IF(ISBLANK(Costs!G66), "", Costs!G66)</f>
        <v/>
      </c>
      <c r="H66" s="46" t="str">
        <f>IF(ISBLANK(Costs!H66), "", Costs!H66)</f>
        <v/>
      </c>
      <c r="I66" s="142">
        <f>IF(ISBLANK(Costs!$C66), 0, INDEX(Assumptions!$E$15:$G$24, MATCH($C66, Assumptions!$B$15:$B$24,0), MATCH($A$3, Options, 0)))</f>
        <v>0</v>
      </c>
      <c r="J66" s="14" t="str">
        <f>IF(ISBLANK(Costs!J66), "", Costs!J66)</f>
        <v/>
      </c>
      <c r="K66" s="55">
        <f>Costs!K66*I66</f>
        <v>0</v>
      </c>
      <c r="L66"/>
      <c r="M66" s="8"/>
      <c r="N66" s="90"/>
      <c r="O66" s="79">
        <f>IF($C66="",0,IF($C66=Assumptions!$B$24,INDEX(Assumptions!E$51:E$53,MATCH($A$3,Assumptions!$B$51:$B$53,0)),INDEX(Assumptions!E$34:E$43,MATCH($C66,Assumptions!$B$34:$B$43,0))*$I66))</f>
        <v>0</v>
      </c>
      <c r="P66" s="79">
        <f>IF($C66="",0,IF($C66=Assumptions!$B$24,INDEX(Assumptions!F$51:F$53,MATCH($A$3,Assumptions!$B$51:$B$53,0)),INDEX(Assumptions!F$34:F$43,MATCH($C66,Assumptions!$B$34:$B$43,0))*$I66))</f>
        <v>0</v>
      </c>
      <c r="Q66" s="79">
        <f>IF($C66="",0,IF($C66=Assumptions!$B$24,INDEX(Assumptions!G$51:G$53,MATCH($A$3,Assumptions!$B$51:$B$53,0)),INDEX(Assumptions!G$34:G$43,MATCH($C66,Assumptions!$B$34:$B$43,0))*$I66))</f>
        <v>0</v>
      </c>
      <c r="R66" s="79">
        <f>IF($C66="",0,IF($C66=Assumptions!$B$24,INDEX(Assumptions!H$51:H$53,MATCH($A$3,Assumptions!$B$51:$B$53,0)),INDEX(Assumptions!H$34:H$43,MATCH($C66,Assumptions!$B$34:$B$43,0))*$I66))</f>
        <v>0</v>
      </c>
      <c r="S66" s="79">
        <f>IF($C66="",0,IF($C66=Assumptions!$B$24,INDEX(Assumptions!I$51:I$53,MATCH($A$3,Assumptions!$B$51:$B$53,0)),INDEX(Assumptions!I$34:I$43,MATCH($C66,Assumptions!$B$34:$B$43,0))*$I66))</f>
        <v>0</v>
      </c>
      <c r="T66" s="3"/>
      <c r="U66" s="9">
        <f t="shared" si="11"/>
        <v>0</v>
      </c>
      <c r="V66" s="9">
        <f t="shared" si="12"/>
        <v>0</v>
      </c>
      <c r="W66" s="9">
        <f t="shared" si="13"/>
        <v>0</v>
      </c>
      <c r="X66" s="9">
        <f t="shared" si="14"/>
        <v>0</v>
      </c>
      <c r="Y66" s="9">
        <f t="shared" si="15"/>
        <v>0</v>
      </c>
      <c r="AD66"/>
    </row>
    <row r="67" spans="1:35" ht="12.75" customHeight="1" x14ac:dyDescent="0.25">
      <c r="A67"/>
      <c r="B67" s="68" t="str">
        <f>IF(ISBLANK(Costs!B67), "", Costs!B67)</f>
        <v/>
      </c>
      <c r="C67" s="68" t="str">
        <f>IF(ISBLANK(Costs!C67), "", Costs!C67)</f>
        <v/>
      </c>
      <c r="D67" s="68" t="str">
        <f>IF(ISBLANK(Costs!D67), "", Costs!D67)</f>
        <v/>
      </c>
      <c r="E67" s="68" t="str">
        <f>IF(ISBLANK(Costs!E67), "", Costs!E67)</f>
        <v/>
      </c>
      <c r="F67" s="68" t="str">
        <f>IF(ISBLANK(Costs!F67), "", Costs!F67)</f>
        <v/>
      </c>
      <c r="G67" s="68" t="str">
        <f>IF(ISBLANK(Costs!G67), "", Costs!G67)</f>
        <v/>
      </c>
      <c r="H67" s="46" t="str">
        <f>IF(ISBLANK(Costs!H67), "", Costs!H67)</f>
        <v/>
      </c>
      <c r="I67" s="142">
        <f>IF(ISBLANK(Costs!$C67), 0, INDEX(Assumptions!$E$15:$G$24, MATCH($C67, Assumptions!$B$15:$B$24,0), MATCH($A$3, Options, 0)))</f>
        <v>0</v>
      </c>
      <c r="J67" s="14" t="str">
        <f>IF(ISBLANK(Costs!J67), "", Costs!J67)</f>
        <v/>
      </c>
      <c r="K67" s="55">
        <f>Costs!K67*I67</f>
        <v>0</v>
      </c>
      <c r="L67"/>
      <c r="M67" s="8"/>
      <c r="N67" s="90"/>
      <c r="O67" s="79">
        <f>IF($C67="",0,IF($C67=Assumptions!$B$24,INDEX(Assumptions!E$51:E$53,MATCH($A$3,Assumptions!$B$51:$B$53,0)),INDEX(Assumptions!E$34:E$43,MATCH($C67,Assumptions!$B$34:$B$43,0))*$I67))</f>
        <v>0</v>
      </c>
      <c r="P67" s="79">
        <f>IF($C67="",0,IF($C67=Assumptions!$B$24,INDEX(Assumptions!F$51:F$53,MATCH($A$3,Assumptions!$B$51:$B$53,0)),INDEX(Assumptions!F$34:F$43,MATCH($C67,Assumptions!$B$34:$B$43,0))*$I67))</f>
        <v>0</v>
      </c>
      <c r="Q67" s="79">
        <f>IF($C67="",0,IF($C67=Assumptions!$B$24,INDEX(Assumptions!G$51:G$53,MATCH($A$3,Assumptions!$B$51:$B$53,0)),INDEX(Assumptions!G$34:G$43,MATCH($C67,Assumptions!$B$34:$B$43,0))*$I67))</f>
        <v>0</v>
      </c>
      <c r="R67" s="79">
        <f>IF($C67="",0,IF($C67=Assumptions!$B$24,INDEX(Assumptions!H$51:H$53,MATCH($A$3,Assumptions!$B$51:$B$53,0)),INDEX(Assumptions!H$34:H$43,MATCH($C67,Assumptions!$B$34:$B$43,0))*$I67))</f>
        <v>0</v>
      </c>
      <c r="S67" s="79">
        <f>IF($C67="",0,IF($C67=Assumptions!$B$24,INDEX(Assumptions!I$51:I$53,MATCH($A$3,Assumptions!$B$51:$B$53,0)),INDEX(Assumptions!I$34:I$43,MATCH($C67,Assumptions!$B$34:$B$43,0))*$I67))</f>
        <v>0</v>
      </c>
      <c r="T67" s="3"/>
      <c r="U67" s="9">
        <f t="shared" si="11"/>
        <v>0</v>
      </c>
      <c r="V67" s="9">
        <f t="shared" si="12"/>
        <v>0</v>
      </c>
      <c r="W67" s="9">
        <f t="shared" si="13"/>
        <v>0</v>
      </c>
      <c r="X67" s="9">
        <f t="shared" si="14"/>
        <v>0</v>
      </c>
      <c r="Y67" s="9">
        <f t="shared" si="15"/>
        <v>0</v>
      </c>
      <c r="AD67"/>
    </row>
    <row r="68" spans="1:35" ht="12.75" customHeight="1" x14ac:dyDescent="0.25">
      <c r="A68"/>
      <c r="B68" s="68" t="str">
        <f>IF(ISBLANK(Costs!B68), "", Costs!B68)</f>
        <v/>
      </c>
      <c r="C68" s="68" t="str">
        <f>IF(ISBLANK(Costs!C68), "", Costs!C68)</f>
        <v/>
      </c>
      <c r="D68" s="68" t="str">
        <f>IF(ISBLANK(Costs!D68), "", Costs!D68)</f>
        <v/>
      </c>
      <c r="E68" s="68" t="str">
        <f>IF(ISBLANK(Costs!E68), "", Costs!E68)</f>
        <v/>
      </c>
      <c r="F68" s="68" t="str">
        <f>IF(ISBLANK(Costs!F68), "", Costs!F68)</f>
        <v/>
      </c>
      <c r="G68" s="68" t="str">
        <f>IF(ISBLANK(Costs!G68), "", Costs!G68)</f>
        <v/>
      </c>
      <c r="H68" s="46" t="str">
        <f>IF(ISBLANK(Costs!H68), "", Costs!H68)</f>
        <v/>
      </c>
      <c r="I68" s="142">
        <f>IF(ISBLANK(Costs!$C68), 0, INDEX(Assumptions!$E$15:$G$24, MATCH($C68, Assumptions!$B$15:$B$24,0), MATCH($A$3, Options, 0)))</f>
        <v>0</v>
      </c>
      <c r="J68" s="14" t="str">
        <f>IF(ISBLANK(Costs!J68), "", Costs!J68)</f>
        <v/>
      </c>
      <c r="K68" s="55">
        <f>Costs!K68*I68</f>
        <v>0</v>
      </c>
      <c r="L68"/>
      <c r="M68" s="8"/>
      <c r="N68" s="90"/>
      <c r="O68" s="79">
        <f>IF($C68="",0,IF($C68=Assumptions!$B$24,INDEX(Assumptions!E$51:E$53,MATCH($A$3,Assumptions!$B$51:$B$53,0)),INDEX(Assumptions!E$34:E$43,MATCH($C68,Assumptions!$B$34:$B$43,0))*$I68))</f>
        <v>0</v>
      </c>
      <c r="P68" s="79">
        <f>IF($C68="",0,IF($C68=Assumptions!$B$24,INDEX(Assumptions!F$51:F$53,MATCH($A$3,Assumptions!$B$51:$B$53,0)),INDEX(Assumptions!F$34:F$43,MATCH($C68,Assumptions!$B$34:$B$43,0))*$I68))</f>
        <v>0</v>
      </c>
      <c r="Q68" s="79">
        <f>IF($C68="",0,IF($C68=Assumptions!$B$24,INDEX(Assumptions!G$51:G$53,MATCH($A$3,Assumptions!$B$51:$B$53,0)),INDEX(Assumptions!G$34:G$43,MATCH($C68,Assumptions!$B$34:$B$43,0))*$I68))</f>
        <v>0</v>
      </c>
      <c r="R68" s="79">
        <f>IF($C68="",0,IF($C68=Assumptions!$B$24,INDEX(Assumptions!H$51:H$53,MATCH($A$3,Assumptions!$B$51:$B$53,0)),INDEX(Assumptions!H$34:H$43,MATCH($C68,Assumptions!$B$34:$B$43,0))*$I68))</f>
        <v>0</v>
      </c>
      <c r="S68" s="79">
        <f>IF($C68="",0,IF($C68=Assumptions!$B$24,INDEX(Assumptions!I$51:I$53,MATCH($A$3,Assumptions!$B$51:$B$53,0)),INDEX(Assumptions!I$34:I$43,MATCH($C68,Assumptions!$B$34:$B$43,0))*$I68))</f>
        <v>0</v>
      </c>
      <c r="T68" s="3"/>
      <c r="U68" s="9">
        <f t="shared" si="11"/>
        <v>0</v>
      </c>
      <c r="V68" s="9">
        <f t="shared" si="12"/>
        <v>0</v>
      </c>
      <c r="W68" s="9">
        <f t="shared" si="13"/>
        <v>0</v>
      </c>
      <c r="X68" s="9">
        <f t="shared" si="14"/>
        <v>0</v>
      </c>
      <c r="Y68" s="9">
        <f t="shared" si="15"/>
        <v>0</v>
      </c>
      <c r="AD68"/>
    </row>
    <row r="69" spans="1:35" ht="12.75" customHeight="1" x14ac:dyDescent="0.25">
      <c r="A69"/>
      <c r="B69" s="68" t="str">
        <f>IF(ISBLANK(Costs!B69), "", Costs!B69)</f>
        <v/>
      </c>
      <c r="C69" s="68" t="str">
        <f>IF(ISBLANK(Costs!C69), "", Costs!C69)</f>
        <v/>
      </c>
      <c r="D69" s="68" t="str">
        <f>IF(ISBLANK(Costs!D69), "", Costs!D69)</f>
        <v/>
      </c>
      <c r="E69" s="68" t="str">
        <f>IF(ISBLANK(Costs!E69), "", Costs!E69)</f>
        <v/>
      </c>
      <c r="F69" s="68" t="str">
        <f>IF(ISBLANK(Costs!F69), "", Costs!F69)</f>
        <v/>
      </c>
      <c r="G69" s="68" t="str">
        <f>IF(ISBLANK(Costs!G69), "", Costs!G69)</f>
        <v/>
      </c>
      <c r="H69" s="46" t="str">
        <f>IF(ISBLANK(Costs!H69), "", Costs!H69)</f>
        <v/>
      </c>
      <c r="I69" s="142">
        <f>IF(ISBLANK(Costs!$C69), 0, INDEX(Assumptions!$E$15:$G$24, MATCH($C69, Assumptions!$B$15:$B$24,0), MATCH($A$3, Options, 0)))</f>
        <v>0</v>
      </c>
      <c r="J69" s="14" t="str">
        <f>IF(ISBLANK(Costs!J69), "", Costs!J69)</f>
        <v/>
      </c>
      <c r="K69" s="55">
        <f>Costs!K69*I69</f>
        <v>0</v>
      </c>
      <c r="L69"/>
      <c r="M69" s="8"/>
      <c r="N69" s="90"/>
      <c r="O69" s="79">
        <f>IF($C69="",0,IF($C69=Assumptions!$B$24,INDEX(Assumptions!E$51:E$53,MATCH($A$3,Assumptions!$B$51:$B$53,0)),INDEX(Assumptions!E$34:E$43,MATCH($C69,Assumptions!$B$34:$B$43,0))*$I69))</f>
        <v>0</v>
      </c>
      <c r="P69" s="79">
        <f>IF($C69="",0,IF($C69=Assumptions!$B$24,INDEX(Assumptions!F$51:F$53,MATCH($A$3,Assumptions!$B$51:$B$53,0)),INDEX(Assumptions!F$34:F$43,MATCH($C69,Assumptions!$B$34:$B$43,0))*$I69))</f>
        <v>0</v>
      </c>
      <c r="Q69" s="79">
        <f>IF($C69="",0,IF($C69=Assumptions!$B$24,INDEX(Assumptions!G$51:G$53,MATCH($A$3,Assumptions!$B$51:$B$53,0)),INDEX(Assumptions!G$34:G$43,MATCH($C69,Assumptions!$B$34:$B$43,0))*$I69))</f>
        <v>0</v>
      </c>
      <c r="R69" s="79">
        <f>IF($C69="",0,IF($C69=Assumptions!$B$24,INDEX(Assumptions!H$51:H$53,MATCH($A$3,Assumptions!$B$51:$B$53,0)),INDEX(Assumptions!H$34:H$43,MATCH($C69,Assumptions!$B$34:$B$43,0))*$I69))</f>
        <v>0</v>
      </c>
      <c r="S69" s="79">
        <f>IF($C69="",0,IF($C69=Assumptions!$B$24,INDEX(Assumptions!I$51:I$53,MATCH($A$3,Assumptions!$B$51:$B$53,0)),INDEX(Assumptions!I$34:I$43,MATCH($C69,Assumptions!$B$34:$B$43,0))*$I69))</f>
        <v>0</v>
      </c>
      <c r="T69" s="3"/>
      <c r="U69" s="9">
        <f t="shared" si="11"/>
        <v>0</v>
      </c>
      <c r="V69" s="9">
        <f t="shared" si="12"/>
        <v>0</v>
      </c>
      <c r="W69" s="9">
        <f t="shared" si="13"/>
        <v>0</v>
      </c>
      <c r="X69" s="9">
        <f t="shared" si="14"/>
        <v>0</v>
      </c>
      <c r="Y69" s="9">
        <f t="shared" si="15"/>
        <v>0</v>
      </c>
      <c r="AD69"/>
    </row>
    <row r="70" spans="1:35" ht="12.75" customHeight="1" x14ac:dyDescent="0.25">
      <c r="A70"/>
      <c r="B70" s="68" t="str">
        <f>IF(ISBLANK(Costs!B70), "", Costs!B70)</f>
        <v/>
      </c>
      <c r="C70" s="68" t="str">
        <f>IF(ISBLANK(Costs!C70), "", Costs!C70)</f>
        <v/>
      </c>
      <c r="D70" s="68" t="str">
        <f>IF(ISBLANK(Costs!D70), "", Costs!D70)</f>
        <v/>
      </c>
      <c r="E70" s="68" t="str">
        <f>IF(ISBLANK(Costs!E70), "", Costs!E70)</f>
        <v/>
      </c>
      <c r="F70" s="68" t="str">
        <f>IF(ISBLANK(Costs!F70), "", Costs!F70)</f>
        <v/>
      </c>
      <c r="G70" s="68" t="str">
        <f>IF(ISBLANK(Costs!G70), "", Costs!G70)</f>
        <v/>
      </c>
      <c r="H70" s="46" t="str">
        <f>IF(ISBLANK(Costs!H70), "", Costs!H70)</f>
        <v/>
      </c>
      <c r="I70" s="142">
        <f>IF(ISBLANK(Costs!$C70), 0, INDEX(Assumptions!$E$15:$G$24, MATCH($C70, Assumptions!$B$15:$B$24,0), MATCH($A$3, Options, 0)))</f>
        <v>0</v>
      </c>
      <c r="J70" s="14" t="str">
        <f>IF(ISBLANK(Costs!J70), "", Costs!J70)</f>
        <v/>
      </c>
      <c r="K70" s="55">
        <f>Costs!K70*I70</f>
        <v>0</v>
      </c>
      <c r="L70"/>
      <c r="M70" s="8"/>
      <c r="N70" s="90"/>
      <c r="O70" s="79">
        <f>IF($C70="",0,IF($C70=Assumptions!$B$24,INDEX(Assumptions!E$51:E$53,MATCH($A$3,Assumptions!$B$51:$B$53,0)),INDEX(Assumptions!E$34:E$43,MATCH($C70,Assumptions!$B$34:$B$43,0))*$I70))</f>
        <v>0</v>
      </c>
      <c r="P70" s="79">
        <f>IF($C70="",0,IF($C70=Assumptions!$B$24,INDEX(Assumptions!F$51:F$53,MATCH($A$3,Assumptions!$B$51:$B$53,0)),INDEX(Assumptions!F$34:F$43,MATCH($C70,Assumptions!$B$34:$B$43,0))*$I70))</f>
        <v>0</v>
      </c>
      <c r="Q70" s="79">
        <f>IF($C70="",0,IF($C70=Assumptions!$B$24,INDEX(Assumptions!G$51:G$53,MATCH($A$3,Assumptions!$B$51:$B$53,0)),INDEX(Assumptions!G$34:G$43,MATCH($C70,Assumptions!$B$34:$B$43,0))*$I70))</f>
        <v>0</v>
      </c>
      <c r="R70" s="79">
        <f>IF($C70="",0,IF($C70=Assumptions!$B$24,INDEX(Assumptions!H$51:H$53,MATCH($A$3,Assumptions!$B$51:$B$53,0)),INDEX(Assumptions!H$34:H$43,MATCH($C70,Assumptions!$B$34:$B$43,0))*$I70))</f>
        <v>0</v>
      </c>
      <c r="S70" s="79">
        <f>IF($C70="",0,IF($C70=Assumptions!$B$24,INDEX(Assumptions!I$51:I$53,MATCH($A$3,Assumptions!$B$51:$B$53,0)),INDEX(Assumptions!I$34:I$43,MATCH($C70,Assumptions!$B$34:$B$43,0))*$I70))</f>
        <v>0</v>
      </c>
      <c r="T70" s="3"/>
      <c r="U70" s="9">
        <f t="shared" si="11"/>
        <v>0</v>
      </c>
      <c r="V70" s="9">
        <f t="shared" si="12"/>
        <v>0</v>
      </c>
      <c r="W70" s="9">
        <f t="shared" si="13"/>
        <v>0</v>
      </c>
      <c r="X70" s="9">
        <f t="shared" si="14"/>
        <v>0</v>
      </c>
      <c r="Y70" s="9">
        <f t="shared" si="15"/>
        <v>0</v>
      </c>
      <c r="AD70"/>
    </row>
    <row r="71" spans="1:35" ht="12.75" customHeight="1" x14ac:dyDescent="0.25">
      <c r="A71"/>
      <c r="B71" s="68" t="str">
        <f>IF(ISBLANK(Costs!B71), "", Costs!B71)</f>
        <v/>
      </c>
      <c r="C71" s="68" t="str">
        <f>IF(ISBLANK(Costs!C71), "", Costs!C71)</f>
        <v/>
      </c>
      <c r="D71" s="68" t="str">
        <f>IF(ISBLANK(Costs!D71), "", Costs!D71)</f>
        <v/>
      </c>
      <c r="E71" s="68" t="str">
        <f>IF(ISBLANK(Costs!E71), "", Costs!E71)</f>
        <v/>
      </c>
      <c r="F71" s="68" t="str">
        <f>IF(ISBLANK(Costs!F71), "", Costs!F71)</f>
        <v/>
      </c>
      <c r="G71" s="68" t="str">
        <f>IF(ISBLANK(Costs!G71), "", Costs!G71)</f>
        <v/>
      </c>
      <c r="H71" s="46" t="str">
        <f>IF(ISBLANK(Costs!H71), "", Costs!H71)</f>
        <v/>
      </c>
      <c r="I71" s="142">
        <f>IF(ISBLANK(Costs!$C71), 0, INDEX(Assumptions!$E$15:$G$24, MATCH($C71, Assumptions!$B$15:$B$24,0), MATCH($A$3, Options, 0)))</f>
        <v>0</v>
      </c>
      <c r="J71" s="14" t="str">
        <f>IF(ISBLANK(Costs!J71), "", Costs!J71)</f>
        <v/>
      </c>
      <c r="K71" s="55">
        <f>Costs!K71*I71</f>
        <v>0</v>
      </c>
      <c r="L71"/>
      <c r="M71" s="8"/>
      <c r="N71" s="90"/>
      <c r="O71" s="79">
        <f>IF($C71="",0,IF($C71=Assumptions!$B$24,INDEX(Assumptions!E$51:E$53,MATCH($A$3,Assumptions!$B$51:$B$53,0)),INDEX(Assumptions!E$34:E$43,MATCH($C71,Assumptions!$B$34:$B$43,0))*$I71))</f>
        <v>0</v>
      </c>
      <c r="P71" s="79">
        <f>IF($C71="",0,IF($C71=Assumptions!$B$24,INDEX(Assumptions!F$51:F$53,MATCH($A$3,Assumptions!$B$51:$B$53,0)),INDEX(Assumptions!F$34:F$43,MATCH($C71,Assumptions!$B$34:$B$43,0))*$I71))</f>
        <v>0</v>
      </c>
      <c r="Q71" s="79">
        <f>IF($C71="",0,IF($C71=Assumptions!$B$24,INDEX(Assumptions!G$51:G$53,MATCH($A$3,Assumptions!$B$51:$B$53,0)),INDEX(Assumptions!G$34:G$43,MATCH($C71,Assumptions!$B$34:$B$43,0))*$I71))</f>
        <v>0</v>
      </c>
      <c r="R71" s="79">
        <f>IF($C71="",0,IF($C71=Assumptions!$B$24,INDEX(Assumptions!H$51:H$53,MATCH($A$3,Assumptions!$B$51:$B$53,0)),INDEX(Assumptions!H$34:H$43,MATCH($C71,Assumptions!$B$34:$B$43,0))*$I71))</f>
        <v>0</v>
      </c>
      <c r="S71" s="79">
        <f>IF($C71="",0,IF($C71=Assumptions!$B$24,INDEX(Assumptions!I$51:I$53,MATCH($A$3,Assumptions!$B$51:$B$53,0)),INDEX(Assumptions!I$34:I$43,MATCH($C71,Assumptions!$B$34:$B$43,0))*$I71))</f>
        <v>0</v>
      </c>
      <c r="T71" s="3"/>
      <c r="U71" s="9">
        <f t="shared" si="11"/>
        <v>0</v>
      </c>
      <c r="V71" s="9">
        <f t="shared" si="12"/>
        <v>0</v>
      </c>
      <c r="W71" s="9">
        <f t="shared" si="13"/>
        <v>0</v>
      </c>
      <c r="X71" s="9">
        <f t="shared" si="14"/>
        <v>0</v>
      </c>
      <c r="Y71" s="9">
        <f t="shared" si="15"/>
        <v>0</v>
      </c>
      <c r="AD71"/>
    </row>
    <row r="72" spans="1:35" ht="12.75" customHeight="1" x14ac:dyDescent="0.25">
      <c r="A72"/>
      <c r="B72" s="68" t="str">
        <f>IF(ISBLANK(Costs!B72), "", Costs!B72)</f>
        <v/>
      </c>
      <c r="C72" s="68" t="str">
        <f>IF(ISBLANK(Costs!C72), "", Costs!C72)</f>
        <v/>
      </c>
      <c r="D72" s="68" t="str">
        <f>IF(ISBLANK(Costs!D72), "", Costs!D72)</f>
        <v/>
      </c>
      <c r="E72" s="68" t="str">
        <f>IF(ISBLANK(Costs!E72), "", Costs!E72)</f>
        <v/>
      </c>
      <c r="F72" s="68" t="str">
        <f>IF(ISBLANK(Costs!F72), "", Costs!F72)</f>
        <v/>
      </c>
      <c r="G72" s="68" t="str">
        <f>IF(ISBLANK(Costs!G72), "", Costs!G72)</f>
        <v/>
      </c>
      <c r="H72" s="46" t="str">
        <f>IF(ISBLANK(Costs!H72), "", Costs!H72)</f>
        <v/>
      </c>
      <c r="I72" s="142">
        <f>IF(ISBLANK(Costs!$C72), 0, INDEX(Assumptions!$E$15:$G$24, MATCH($C72, Assumptions!$B$15:$B$24,0), MATCH($A$3, Options, 0)))</f>
        <v>0</v>
      </c>
      <c r="J72" s="14" t="str">
        <f>IF(ISBLANK(Costs!J72), "", Costs!J72)</f>
        <v/>
      </c>
      <c r="K72" s="55">
        <f>Costs!K72*I72</f>
        <v>0</v>
      </c>
      <c r="L72"/>
      <c r="M72" s="8"/>
      <c r="N72" s="90"/>
      <c r="O72" s="79">
        <f>IF($C72="",0,IF($C72=Assumptions!$B$24,INDEX(Assumptions!E$51:E$53,MATCH($A$3,Assumptions!$B$51:$B$53,0)),INDEX(Assumptions!E$34:E$43,MATCH($C72,Assumptions!$B$34:$B$43,0))*$I72))</f>
        <v>0</v>
      </c>
      <c r="P72" s="79">
        <f>IF($C72="",0,IF($C72=Assumptions!$B$24,INDEX(Assumptions!F$51:F$53,MATCH($A$3,Assumptions!$B$51:$B$53,0)),INDEX(Assumptions!F$34:F$43,MATCH($C72,Assumptions!$B$34:$B$43,0))*$I72))</f>
        <v>0</v>
      </c>
      <c r="Q72" s="79">
        <f>IF($C72="",0,IF($C72=Assumptions!$B$24,INDEX(Assumptions!G$51:G$53,MATCH($A$3,Assumptions!$B$51:$B$53,0)),INDEX(Assumptions!G$34:G$43,MATCH($C72,Assumptions!$B$34:$B$43,0))*$I72))</f>
        <v>0</v>
      </c>
      <c r="R72" s="79">
        <f>IF($C72="",0,IF($C72=Assumptions!$B$24,INDEX(Assumptions!H$51:H$53,MATCH($A$3,Assumptions!$B$51:$B$53,0)),INDEX(Assumptions!H$34:H$43,MATCH($C72,Assumptions!$B$34:$B$43,0))*$I72))</f>
        <v>0</v>
      </c>
      <c r="S72" s="79">
        <f>IF($C72="",0,IF($C72=Assumptions!$B$24,INDEX(Assumptions!I$51:I$53,MATCH($A$3,Assumptions!$B$51:$B$53,0)),INDEX(Assumptions!I$34:I$43,MATCH($C72,Assumptions!$B$34:$B$43,0))*$I72))</f>
        <v>0</v>
      </c>
      <c r="T72" s="3"/>
      <c r="U72" s="9">
        <f t="shared" si="11"/>
        <v>0</v>
      </c>
      <c r="V72" s="9">
        <f t="shared" si="12"/>
        <v>0</v>
      </c>
      <c r="W72" s="9">
        <f t="shared" si="13"/>
        <v>0</v>
      </c>
      <c r="X72" s="9">
        <f t="shared" si="14"/>
        <v>0</v>
      </c>
      <c r="Y72" s="9">
        <f t="shared" si="15"/>
        <v>0</v>
      </c>
      <c r="AD72"/>
    </row>
    <row r="73" spans="1:35" ht="12.75" customHeight="1" x14ac:dyDescent="0.25">
      <c r="A73"/>
      <c r="B73" s="68" t="str">
        <f>IF(ISBLANK(Costs!B73), "", Costs!B73)</f>
        <v/>
      </c>
      <c r="C73" s="68" t="str">
        <f>IF(ISBLANK(Costs!C73), "", Costs!C73)</f>
        <v/>
      </c>
      <c r="D73" s="68" t="str">
        <f>IF(ISBLANK(Costs!D73), "", Costs!D73)</f>
        <v/>
      </c>
      <c r="E73" s="68" t="str">
        <f>IF(ISBLANK(Costs!E73), "", Costs!E73)</f>
        <v/>
      </c>
      <c r="F73" s="68" t="str">
        <f>IF(ISBLANK(Costs!F73), "", Costs!F73)</f>
        <v/>
      </c>
      <c r="G73" s="68" t="str">
        <f>IF(ISBLANK(Costs!G73), "", Costs!G73)</f>
        <v/>
      </c>
      <c r="H73" s="46" t="str">
        <f>IF(ISBLANK(Costs!H73), "", Costs!H73)</f>
        <v/>
      </c>
      <c r="I73" s="142">
        <f>IF(ISBLANK(Costs!$C73), 0, INDEX(Assumptions!$E$15:$G$24, MATCH($C73, Assumptions!$B$15:$B$24,0), MATCH($A$3, Options, 0)))</f>
        <v>0</v>
      </c>
      <c r="J73" s="14" t="str">
        <f>IF(ISBLANK(Costs!J73), "", Costs!J73)</f>
        <v/>
      </c>
      <c r="K73" s="55">
        <f>Costs!K73*I73</f>
        <v>0</v>
      </c>
      <c r="L73"/>
      <c r="M73" s="8"/>
      <c r="N73" s="90"/>
      <c r="O73" s="79">
        <f>IF($C73="",0,IF($C73=Assumptions!$B$24,INDEX(Assumptions!E$51:E$53,MATCH($A$3,Assumptions!$B$51:$B$53,0)),INDEX(Assumptions!E$34:E$43,MATCH($C73,Assumptions!$B$34:$B$43,0))*$I73))</f>
        <v>0</v>
      </c>
      <c r="P73" s="79">
        <f>IF($C73="",0,IF($C73=Assumptions!$B$24,INDEX(Assumptions!F$51:F$53,MATCH($A$3,Assumptions!$B$51:$B$53,0)),INDEX(Assumptions!F$34:F$43,MATCH($C73,Assumptions!$B$34:$B$43,0))*$I73))</f>
        <v>0</v>
      </c>
      <c r="Q73" s="79">
        <f>IF($C73="",0,IF($C73=Assumptions!$B$24,INDEX(Assumptions!G$51:G$53,MATCH($A$3,Assumptions!$B$51:$B$53,0)),INDEX(Assumptions!G$34:G$43,MATCH($C73,Assumptions!$B$34:$B$43,0))*$I73))</f>
        <v>0</v>
      </c>
      <c r="R73" s="79">
        <f>IF($C73="",0,IF($C73=Assumptions!$B$24,INDEX(Assumptions!H$51:H$53,MATCH($A$3,Assumptions!$B$51:$B$53,0)),INDEX(Assumptions!H$34:H$43,MATCH($C73,Assumptions!$B$34:$B$43,0))*$I73))</f>
        <v>0</v>
      </c>
      <c r="S73" s="79">
        <f>IF($C73="",0,IF($C73=Assumptions!$B$24,INDEX(Assumptions!I$51:I$53,MATCH($A$3,Assumptions!$B$51:$B$53,0)),INDEX(Assumptions!I$34:I$43,MATCH($C73,Assumptions!$B$34:$B$43,0))*$I73))</f>
        <v>0</v>
      </c>
      <c r="T73" s="3"/>
      <c r="U73" s="9">
        <f t="shared" si="11"/>
        <v>0</v>
      </c>
      <c r="V73" s="9">
        <f t="shared" si="12"/>
        <v>0</v>
      </c>
      <c r="W73" s="9">
        <f t="shared" si="13"/>
        <v>0</v>
      </c>
      <c r="X73" s="9">
        <f t="shared" si="14"/>
        <v>0</v>
      </c>
      <c r="Y73" s="9">
        <f t="shared" si="15"/>
        <v>0</v>
      </c>
      <c r="AD73"/>
    </row>
    <row r="74" spans="1:35" ht="12.75" customHeight="1" x14ac:dyDescent="0.25">
      <c r="A74"/>
      <c r="B74" s="68" t="str">
        <f>IF(ISBLANK(Costs!B74), "", Costs!B74)</f>
        <v/>
      </c>
      <c r="C74" s="68" t="str">
        <f>IF(ISBLANK(Costs!C74), "", Costs!C74)</f>
        <v/>
      </c>
      <c r="D74" s="68" t="str">
        <f>IF(ISBLANK(Costs!D74), "", Costs!D74)</f>
        <v/>
      </c>
      <c r="E74" s="68" t="str">
        <f>IF(ISBLANK(Costs!E74), "", Costs!E74)</f>
        <v/>
      </c>
      <c r="F74" s="68" t="str">
        <f>IF(ISBLANK(Costs!F74), "", Costs!F74)</f>
        <v/>
      </c>
      <c r="G74" s="68" t="str">
        <f>IF(ISBLANK(Costs!G74), "", Costs!G74)</f>
        <v/>
      </c>
      <c r="H74" s="46" t="str">
        <f>IF(ISBLANK(Costs!H74), "", Costs!H74)</f>
        <v/>
      </c>
      <c r="I74" s="142">
        <f>IF(ISBLANK(Costs!$C74), 0, INDEX(Assumptions!$E$15:$G$24, MATCH($C74, Assumptions!$B$15:$B$24,0), MATCH($A$3, Options, 0)))</f>
        <v>0</v>
      </c>
      <c r="J74" s="14" t="str">
        <f>IF(ISBLANK(Costs!J74), "", Costs!J74)</f>
        <v/>
      </c>
      <c r="K74" s="55">
        <f>Costs!K74*I74</f>
        <v>0</v>
      </c>
      <c r="L74"/>
      <c r="M74" s="8"/>
      <c r="N74" s="90"/>
      <c r="O74" s="79">
        <f>IF($C74="",0,IF($C74=Assumptions!$B$24,INDEX(Assumptions!E$51:E$53,MATCH($A$3,Assumptions!$B$51:$B$53,0)),INDEX(Assumptions!E$34:E$43,MATCH($C74,Assumptions!$B$34:$B$43,0))*$I74))</f>
        <v>0</v>
      </c>
      <c r="P74" s="79">
        <f>IF($C74="",0,IF($C74=Assumptions!$B$24,INDEX(Assumptions!F$51:F$53,MATCH($A$3,Assumptions!$B$51:$B$53,0)),INDEX(Assumptions!F$34:F$43,MATCH($C74,Assumptions!$B$34:$B$43,0))*$I74))</f>
        <v>0</v>
      </c>
      <c r="Q74" s="79">
        <f>IF($C74="",0,IF($C74=Assumptions!$B$24,INDEX(Assumptions!G$51:G$53,MATCH($A$3,Assumptions!$B$51:$B$53,0)),INDEX(Assumptions!G$34:G$43,MATCH($C74,Assumptions!$B$34:$B$43,0))*$I74))</f>
        <v>0</v>
      </c>
      <c r="R74" s="79">
        <f>IF($C74="",0,IF($C74=Assumptions!$B$24,INDEX(Assumptions!H$51:H$53,MATCH($A$3,Assumptions!$B$51:$B$53,0)),INDEX(Assumptions!H$34:H$43,MATCH($C74,Assumptions!$B$34:$B$43,0))*$I74))</f>
        <v>0</v>
      </c>
      <c r="S74" s="79">
        <f>IF($C74="",0,IF($C74=Assumptions!$B$24,INDEX(Assumptions!I$51:I$53,MATCH($A$3,Assumptions!$B$51:$B$53,0)),INDEX(Assumptions!I$34:I$43,MATCH($C74,Assumptions!$B$34:$B$43,0))*$I74))</f>
        <v>0</v>
      </c>
      <c r="T74" s="3"/>
      <c r="U74" s="9">
        <f t="shared" si="11"/>
        <v>0</v>
      </c>
      <c r="V74" s="9">
        <f t="shared" si="12"/>
        <v>0</v>
      </c>
      <c r="W74" s="9">
        <f t="shared" si="13"/>
        <v>0</v>
      </c>
      <c r="X74" s="9">
        <f t="shared" si="14"/>
        <v>0</v>
      </c>
      <c r="Y74" s="9">
        <f t="shared" si="15"/>
        <v>0</v>
      </c>
      <c r="AD74"/>
    </row>
    <row r="75" spans="1:35" ht="12.75" customHeight="1" x14ac:dyDescent="0.25">
      <c r="A75"/>
      <c r="B75" s="8"/>
      <c r="C75" s="8"/>
      <c r="D75" s="8"/>
      <c r="E75" s="69"/>
      <c r="F75" s="69"/>
      <c r="G75" s="69"/>
      <c r="H75" s="14"/>
      <c r="I75" s="24"/>
      <c r="J75" s="14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161"/>
      <c r="AB75" s="8"/>
      <c r="AD75"/>
    </row>
    <row r="76" spans="1:35" ht="12.75" customHeight="1" x14ac:dyDescent="0.25">
      <c r="A76"/>
      <c r="B76" s="68" t="str">
        <f>IF(ISBLANK(Costs!B76), "", Costs!B76)</f>
        <v>Infrastructure</v>
      </c>
      <c r="C76" s="68" t="str">
        <f>IF(ISBLANK(Costs!C76), "", Costs!C76)</f>
        <v/>
      </c>
      <c r="D76" s="68" t="str">
        <f>IF(ISBLANK(Costs!D76), "", Costs!D76)</f>
        <v/>
      </c>
      <c r="E76" s="68" t="str">
        <f>IF(ISBLANK(Costs!E76), "", Costs!E76)</f>
        <v/>
      </c>
      <c r="F76" s="68" t="str">
        <f>IF(ISBLANK(Costs!F76), "", Costs!F76)</f>
        <v>Labour</v>
      </c>
      <c r="G76" s="68" t="str">
        <f>IF(ISBLANK(Costs!G76), "", Costs!G76)</f>
        <v/>
      </c>
      <c r="H76" s="46" t="str">
        <f>IF(ISBLANK(Costs!H76), "", Costs!H76)</f>
        <v>Capex reduction</v>
      </c>
      <c r="I76" s="46"/>
      <c r="J76" s="14"/>
      <c r="L76"/>
      <c r="M76" s="55">
        <f>Costs!M76</f>
        <v>0.2</v>
      </c>
      <c r="N76" s="90"/>
      <c r="T76" s="3"/>
      <c r="U76" s="9">
        <f>$M76*SUM(U$25:U$74)</f>
        <v>-34828.171155817203</v>
      </c>
      <c r="V76" s="9">
        <f t="shared" ref="V76:Y77" si="16">$M76*SUM(V$25:V$74)</f>
        <v>-37002.257869000954</v>
      </c>
      <c r="W76" s="9">
        <f t="shared" si="16"/>
        <v>-37308.600234423851</v>
      </c>
      <c r="X76" s="9">
        <f t="shared" si="16"/>
        <v>-947462.69329626951</v>
      </c>
      <c r="Y76" s="9">
        <f t="shared" si="16"/>
        <v>-55390.664777385959</v>
      </c>
      <c r="AD76"/>
    </row>
    <row r="77" spans="1:35" ht="12.75" customHeight="1" x14ac:dyDescent="0.25">
      <c r="A77"/>
      <c r="B77" s="68" t="str">
        <f>IF(ISBLANK(Costs!B77), "", Costs!B77)</f>
        <v>Infrastructure</v>
      </c>
      <c r="C77" s="68" t="str">
        <f>IF(ISBLANK(Costs!C77), "", Costs!C77)</f>
        <v/>
      </c>
      <c r="D77" s="68" t="str">
        <f>IF(ISBLANK(Costs!D77), "", Costs!D77)</f>
        <v/>
      </c>
      <c r="E77" s="68" t="str">
        <f>IF(ISBLANK(Costs!E77), "", Costs!E77)</f>
        <v/>
      </c>
      <c r="F77" s="68" t="str">
        <f>IF(ISBLANK(Costs!F77), "", Costs!F77)</f>
        <v>Contracts</v>
      </c>
      <c r="G77" s="68" t="str">
        <f>IF(ISBLANK(Costs!G77), "", Costs!G77)</f>
        <v/>
      </c>
      <c r="H77" s="46" t="str">
        <f>IF(ISBLANK(Costs!H77), "", Costs!H77)</f>
        <v>Capex reduction</v>
      </c>
      <c r="I77" s="46"/>
      <c r="J77" s="14"/>
      <c r="L77"/>
      <c r="M77" s="55">
        <f>Costs!M77</f>
        <v>0.35</v>
      </c>
      <c r="N77" s="90"/>
      <c r="T77" s="3"/>
      <c r="U77" s="9">
        <f>$M77*SUM(U$25:U$74)</f>
        <v>-60949.299522680099</v>
      </c>
      <c r="V77" s="9">
        <f t="shared" si="16"/>
        <v>-64753.951270751662</v>
      </c>
      <c r="W77" s="9">
        <f t="shared" si="16"/>
        <v>-65290.050410241733</v>
      </c>
      <c r="X77" s="9">
        <f t="shared" si="16"/>
        <v>-1658059.7132684716</v>
      </c>
      <c r="Y77" s="9">
        <f t="shared" si="16"/>
        <v>-96933.663360425417</v>
      </c>
      <c r="AD77"/>
    </row>
    <row r="78" spans="1:35" ht="12.75" customHeight="1" x14ac:dyDescent="0.25">
      <c r="A78"/>
      <c r="J78" s="14"/>
      <c r="N78" s="5"/>
    </row>
    <row r="79" spans="1:35" ht="12.75" customHeight="1" x14ac:dyDescent="0.25">
      <c r="A79"/>
      <c r="E79" s="1"/>
      <c r="F79" s="1"/>
      <c r="G79" s="1"/>
      <c r="H79" s="1"/>
      <c r="J79" s="14"/>
      <c r="K79" s="1"/>
      <c r="M79" s="1"/>
      <c r="N79" s="5"/>
    </row>
    <row r="80" spans="1:35" ht="12.75" customHeight="1" x14ac:dyDescent="0.25">
      <c r="A80"/>
      <c r="B80" s="46" t="str">
        <f>IF(ISBLANK(Costs!B80), "", Costs!B80)</f>
        <v>Cloud</v>
      </c>
      <c r="C80" s="46" t="str">
        <f>IF(ISBLANK(Costs!C80), "", Costs!C80)</f>
        <v>Network drives</v>
      </c>
      <c r="D80" s="46" t="str">
        <f>IF(ISBLANK(Costs!D80), "", Costs!D80)</f>
        <v>Network</v>
      </c>
      <c r="E80" s="46" t="str">
        <f>IF(ISBLANK(Costs!E80), "", Costs!E80)</f>
        <v>Production</v>
      </c>
      <c r="F80" s="46" t="str">
        <f>IF(ISBLANK(Costs!F80), "", Costs!F80)</f>
        <v>Contracts</v>
      </c>
      <c r="G80" s="46" t="str">
        <f>IF(ISBLANK(Costs!G80), "", Costs!G80)</f>
        <v/>
      </c>
      <c r="H80" s="46" t="str">
        <f>IF(ISBLANK(Costs!H80), "", Costs!H80)</f>
        <v>Opex</v>
      </c>
      <c r="I80" s="46" t="b">
        <f>IF(ISBLANK(Costs!I80), "", Costs!I80)</f>
        <v>1</v>
      </c>
      <c r="J80" s="14" t="str">
        <f>IF(ISBLANK(Costs!J80), "", Costs!J80)</f>
        <v/>
      </c>
      <c r="L80" s="44">
        <f>IF(ISBLANK(Costs!L80), 0, Costs!L80)</f>
        <v>68251.152000000002</v>
      </c>
      <c r="N80" s="5"/>
      <c r="O80" s="54">
        <f>IF($C80="",0,IF($I80,INDEX(Assumptions!E$34:E$43,MATCH($C80,CriticalApp_Migration,0))*INDEX(Assumptions!$E$15:$G$22,MATCH($C80,Assumptions!$B$15:$B$22,0),MATCH($A$3,Options,0)),INDEX(Assumptions!E$51:E$53,MATCH($A$3,Assumptions!$B$51:$B$53,0))))</f>
        <v>1</v>
      </c>
      <c r="P80" s="54">
        <f>IF($C80="",0,IF($I80,INDEX(Assumptions!F$34:F$43,MATCH($C80,CriticalApp_Migration,0))*INDEX(Assumptions!$E$15:$G$22,MATCH($C80,Assumptions!$B$15:$B$22,0),MATCH($A$3,Options,0)),INDEX(Assumptions!F$51:F$53,MATCH($A$3,Assumptions!$B$51:$B$53,0))))</f>
        <v>1</v>
      </c>
      <c r="Q80" s="54">
        <f>IF($C80="",0,IF($I80,INDEX(Assumptions!G$34:G$43,MATCH($C80,CriticalApp_Migration,0))*INDEX(Assumptions!$E$15:$G$22,MATCH($C80,Assumptions!$B$15:$B$22,0),MATCH($A$3,Options,0)),INDEX(Assumptions!G$51:G$53,MATCH($A$3,Assumptions!$B$51:$B$53,0))))</f>
        <v>1</v>
      </c>
      <c r="R80" s="54">
        <f>IF($C80="",0,IF($I80,INDEX(Assumptions!H$34:H$43,MATCH($C80,CriticalApp_Migration,0))*INDEX(Assumptions!$E$15:$G$22,MATCH($C80,Assumptions!$B$15:$B$22,0),MATCH($A$3,Options,0)),INDEX(Assumptions!H$51:H$53,MATCH($A$3,Assumptions!$B$51:$B$53,0))))</f>
        <v>1</v>
      </c>
      <c r="S80" s="54">
        <f>IF($C80="",0,IF($I80,INDEX(Assumptions!I$34:I$43,MATCH($C80,CriticalApp_Migration,0))*INDEX(Assumptions!$E$15:$G$22,MATCH($C80,Assumptions!$B$15:$B$22,0),MATCH($A$3,Options,0)),INDEX(Assumptions!I$51:I$53,MATCH($A$3,Assumptions!$B$51:$B$53,0))))</f>
        <v>1</v>
      </c>
      <c r="T80" s="5"/>
      <c r="U80" s="9">
        <f t="shared" ref="U80:Y80" si="17">O80*$L80</f>
        <v>68251.152000000002</v>
      </c>
      <c r="V80" s="9">
        <f t="shared" si="17"/>
        <v>68251.152000000002</v>
      </c>
      <c r="W80" s="9">
        <f t="shared" si="17"/>
        <v>68251.152000000002</v>
      </c>
      <c r="X80" s="9">
        <f t="shared" si="17"/>
        <v>68251.152000000002</v>
      </c>
      <c r="Y80" s="9">
        <f t="shared" si="17"/>
        <v>68251.152000000002</v>
      </c>
      <c r="AI80"/>
    </row>
    <row r="81" spans="1:35" ht="12.75" customHeight="1" x14ac:dyDescent="0.25">
      <c r="A81"/>
      <c r="B81" s="46" t="str">
        <f>IF(ISBLANK(Costs!B81), "", Costs!B81)</f>
        <v>Cloud</v>
      </c>
      <c r="C81" s="46" t="str">
        <f>IF(ISBLANK(Costs!C81), "", Costs!C81)</f>
        <v>Itron IEE</v>
      </c>
      <c r="D81" s="46" t="str">
        <f>IF(ISBLANK(Costs!D81), "", Costs!D81)</f>
        <v>Storage</v>
      </c>
      <c r="E81" s="46" t="str">
        <f>IF(ISBLANK(Costs!E81), "", Costs!E81)</f>
        <v>Production</v>
      </c>
      <c r="F81" s="46" t="str">
        <f>IF(ISBLANK(Costs!F81), "", Costs!F81)</f>
        <v>Contracts</v>
      </c>
      <c r="G81" s="46" t="str">
        <f>IF(ISBLANK(Costs!G81), "", Costs!G81)</f>
        <v/>
      </c>
      <c r="H81" s="46" t="str">
        <f>IF(ISBLANK(Costs!H81), "", Costs!H81)</f>
        <v>Opex</v>
      </c>
      <c r="I81" s="46" t="b">
        <f>IF(ISBLANK(Costs!I81), "", Costs!I81)</f>
        <v>1</v>
      </c>
      <c r="J81" s="14" t="str">
        <f>IF(ISBLANK(Costs!J81), "", Costs!J81)</f>
        <v/>
      </c>
      <c r="L81" s="44">
        <f>IF(ISBLANK(Costs!L81), 0, Costs!L81)</f>
        <v>8051.1191999999992</v>
      </c>
      <c r="N81" s="5"/>
      <c r="O81" s="54">
        <f>IF($C81="",0,IF($I81,INDEX(Assumptions!E$34:E$43,MATCH($C81,CriticalApp_Migration,0))*INDEX(Assumptions!$E$15:$G$22,MATCH($C81,Assumptions!$B$15:$B$22,0),MATCH($A$3,Options,0)),INDEX(Assumptions!E$51:E$53,MATCH($A$3,Assumptions!$B$51:$B$53,0))))</f>
        <v>0</v>
      </c>
      <c r="P81" s="54">
        <f>IF($C81="",0,IF($I81,INDEX(Assumptions!F$34:F$43,MATCH($C81,CriticalApp_Migration,0))*INDEX(Assumptions!$E$15:$G$22,MATCH($C81,Assumptions!$B$15:$B$22,0),MATCH($A$3,Options,0)),INDEX(Assumptions!F$51:F$53,MATCH($A$3,Assumptions!$B$51:$B$53,0))))</f>
        <v>0</v>
      </c>
      <c r="Q81" s="54">
        <f>IF($C81="",0,IF($I81,INDEX(Assumptions!G$34:G$43,MATCH($C81,CriticalApp_Migration,0))*INDEX(Assumptions!$E$15:$G$22,MATCH($C81,Assumptions!$B$15:$B$22,0),MATCH($A$3,Options,0)),INDEX(Assumptions!G$51:G$53,MATCH($A$3,Assumptions!$B$51:$B$53,0))))</f>
        <v>0</v>
      </c>
      <c r="R81" s="54">
        <f>IF($C81="",0,IF($I81,INDEX(Assumptions!H$34:H$43,MATCH($C81,CriticalApp_Migration,0))*INDEX(Assumptions!$E$15:$G$22,MATCH($C81,Assumptions!$B$15:$B$22,0),MATCH($A$3,Options,0)),INDEX(Assumptions!H$51:H$53,MATCH($A$3,Assumptions!$B$51:$B$53,0))))</f>
        <v>1</v>
      </c>
      <c r="S81" s="54">
        <f>IF($C81="",0,IF($I81,INDEX(Assumptions!I$34:I$43,MATCH($C81,CriticalApp_Migration,0))*INDEX(Assumptions!$E$15:$G$22,MATCH($C81,Assumptions!$B$15:$B$22,0),MATCH($A$3,Options,0)),INDEX(Assumptions!I$51:I$53,MATCH($A$3,Assumptions!$B$51:$B$53,0))))</f>
        <v>1</v>
      </c>
      <c r="T81" s="5"/>
      <c r="U81" s="9">
        <f t="shared" ref="U81:U123" si="18">O81*$L81</f>
        <v>0</v>
      </c>
      <c r="V81" s="9">
        <f t="shared" ref="V81:V123" si="19">P81*$L81</f>
        <v>0</v>
      </c>
      <c r="W81" s="9">
        <f t="shared" ref="W81:W123" si="20">Q81*$L81</f>
        <v>0</v>
      </c>
      <c r="X81" s="9">
        <f t="shared" ref="X81:X123" si="21">R81*$L81</f>
        <v>8051.1191999999992</v>
      </c>
      <c r="Y81" s="9">
        <f t="shared" ref="Y81:Y123" si="22">S81*$L81</f>
        <v>8051.1191999999992</v>
      </c>
      <c r="AI81"/>
    </row>
    <row r="82" spans="1:35" ht="12.75" customHeight="1" x14ac:dyDescent="0.25">
      <c r="A82"/>
      <c r="B82" s="46" t="str">
        <f>IF(ISBLANK(Costs!B82), "", Costs!B82)</f>
        <v>Cloud</v>
      </c>
      <c r="C82" s="46" t="str">
        <f>IF(ISBLANK(Costs!C82), "", Costs!C82)</f>
        <v>Itron IEE</v>
      </c>
      <c r="D82" s="46" t="str">
        <f>IF(ISBLANK(Costs!D82), "", Costs!D82)</f>
        <v>Storage</v>
      </c>
      <c r="E82" s="46" t="str">
        <f>IF(ISBLANK(Costs!E82), "", Costs!E82)</f>
        <v>Production</v>
      </c>
      <c r="F82" s="46" t="str">
        <f>IF(ISBLANK(Costs!F82), "", Costs!F82)</f>
        <v>Contracts</v>
      </c>
      <c r="G82" s="46" t="str">
        <f>IF(ISBLANK(Costs!G82), "", Costs!G82)</f>
        <v/>
      </c>
      <c r="H82" s="46" t="str">
        <f>IF(ISBLANK(Costs!H82), "", Costs!H82)</f>
        <v>Opex</v>
      </c>
      <c r="I82" s="46" t="b">
        <f>IF(ISBLANK(Costs!I82), "", Costs!I82)</f>
        <v>1</v>
      </c>
      <c r="J82" s="14" t="str">
        <f>IF(ISBLANK(Costs!J82), "", Costs!J82)</f>
        <v/>
      </c>
      <c r="L82" s="44">
        <f>IF(ISBLANK(Costs!L82), 0, Costs!L82)</f>
        <v>699.06239999999991</v>
      </c>
      <c r="N82" s="5"/>
      <c r="O82" s="54">
        <f>IF($C82="",0,IF($I82,INDEX(Assumptions!E$34:E$43,MATCH($C82,CriticalApp_Migration,0))*INDEX(Assumptions!$E$15:$G$22,MATCH($C82,Assumptions!$B$15:$B$22,0),MATCH($A$3,Options,0)),INDEX(Assumptions!E$51:E$53,MATCH($A$3,Assumptions!$B$51:$B$53,0))))</f>
        <v>0</v>
      </c>
      <c r="P82" s="54">
        <f>IF($C82="",0,IF($I82,INDEX(Assumptions!F$34:F$43,MATCH($C82,CriticalApp_Migration,0))*INDEX(Assumptions!$E$15:$G$22,MATCH($C82,Assumptions!$B$15:$B$22,0),MATCH($A$3,Options,0)),INDEX(Assumptions!F$51:F$53,MATCH($A$3,Assumptions!$B$51:$B$53,0))))</f>
        <v>0</v>
      </c>
      <c r="Q82" s="54">
        <f>IF($C82="",0,IF($I82,INDEX(Assumptions!G$34:G$43,MATCH($C82,CriticalApp_Migration,0))*INDEX(Assumptions!$E$15:$G$22,MATCH($C82,Assumptions!$B$15:$B$22,0),MATCH($A$3,Options,0)),INDEX(Assumptions!G$51:G$53,MATCH($A$3,Assumptions!$B$51:$B$53,0))))</f>
        <v>0</v>
      </c>
      <c r="R82" s="54">
        <f>IF($C82="",0,IF($I82,INDEX(Assumptions!H$34:H$43,MATCH($C82,CriticalApp_Migration,0))*INDEX(Assumptions!$E$15:$G$22,MATCH($C82,Assumptions!$B$15:$B$22,0),MATCH($A$3,Options,0)),INDEX(Assumptions!H$51:H$53,MATCH($A$3,Assumptions!$B$51:$B$53,0))))</f>
        <v>1</v>
      </c>
      <c r="S82" s="54">
        <f>IF($C82="",0,IF($I82,INDEX(Assumptions!I$34:I$43,MATCH($C82,CriticalApp_Migration,0))*INDEX(Assumptions!$E$15:$G$22,MATCH($C82,Assumptions!$B$15:$B$22,0),MATCH($A$3,Options,0)),INDEX(Assumptions!I$51:I$53,MATCH($A$3,Assumptions!$B$51:$B$53,0))))</f>
        <v>1</v>
      </c>
      <c r="T82" s="5"/>
      <c r="U82" s="9">
        <f t="shared" si="18"/>
        <v>0</v>
      </c>
      <c r="V82" s="9">
        <f t="shared" si="19"/>
        <v>0</v>
      </c>
      <c r="W82" s="9">
        <f t="shared" si="20"/>
        <v>0</v>
      </c>
      <c r="X82" s="9">
        <f t="shared" si="21"/>
        <v>699.06239999999991</v>
      </c>
      <c r="Y82" s="9">
        <f t="shared" si="22"/>
        <v>699.06239999999991</v>
      </c>
      <c r="AI82"/>
    </row>
    <row r="83" spans="1:35" ht="12.75" customHeight="1" x14ac:dyDescent="0.25">
      <c r="A83"/>
      <c r="B83" s="46" t="str">
        <f>IF(ISBLANK(Costs!B83), "", Costs!B83)</f>
        <v>Cloud</v>
      </c>
      <c r="C83" s="46" t="str">
        <f>IF(ISBLANK(Costs!C83), "", Costs!C83)</f>
        <v>Itron IEE</v>
      </c>
      <c r="D83" s="46" t="str">
        <f>IF(ISBLANK(Costs!D83), "", Costs!D83)</f>
        <v>Storage</v>
      </c>
      <c r="E83" s="46" t="str">
        <f>IF(ISBLANK(Costs!E83), "", Costs!E83)</f>
        <v>UAT</v>
      </c>
      <c r="F83" s="46" t="str">
        <f>IF(ISBLANK(Costs!F83), "", Costs!F83)</f>
        <v>Contracts</v>
      </c>
      <c r="G83" s="46" t="str">
        <f>IF(ISBLANK(Costs!G83), "", Costs!G83)</f>
        <v/>
      </c>
      <c r="H83" s="46" t="str">
        <f>IF(ISBLANK(Costs!H83), "", Costs!H83)</f>
        <v>Opex</v>
      </c>
      <c r="I83" s="46" t="b">
        <f>IF(ISBLANK(Costs!I83), "", Costs!I83)</f>
        <v>1</v>
      </c>
      <c r="J83" s="14" t="str">
        <f>IF(ISBLANK(Costs!J83), "", Costs!J83)</f>
        <v/>
      </c>
      <c r="L83" s="44">
        <f>IF(ISBLANK(Costs!L83), 0, Costs!L83)</f>
        <v>5704.2071999999989</v>
      </c>
      <c r="N83" s="5"/>
      <c r="O83" s="54">
        <f>IF($C83="",0,IF($I83,INDEX(Assumptions!E$34:E$43,MATCH($C83,CriticalApp_Migration,0))*INDEX(Assumptions!$E$15:$G$22,MATCH($C83,Assumptions!$B$15:$B$22,0),MATCH($A$3,Options,0)),INDEX(Assumptions!E$51:E$53,MATCH($A$3,Assumptions!$B$51:$B$53,0))))</f>
        <v>0</v>
      </c>
      <c r="P83" s="54">
        <f>IF($C83="",0,IF($I83,INDEX(Assumptions!F$34:F$43,MATCH($C83,CriticalApp_Migration,0))*INDEX(Assumptions!$E$15:$G$22,MATCH($C83,Assumptions!$B$15:$B$22,0),MATCH($A$3,Options,0)),INDEX(Assumptions!F$51:F$53,MATCH($A$3,Assumptions!$B$51:$B$53,0))))</f>
        <v>0</v>
      </c>
      <c r="Q83" s="54">
        <f>IF($C83="",0,IF($I83,INDEX(Assumptions!G$34:G$43,MATCH($C83,CriticalApp_Migration,0))*INDEX(Assumptions!$E$15:$G$22,MATCH($C83,Assumptions!$B$15:$B$22,0),MATCH($A$3,Options,0)),INDEX(Assumptions!G$51:G$53,MATCH($A$3,Assumptions!$B$51:$B$53,0))))</f>
        <v>0</v>
      </c>
      <c r="R83" s="54">
        <f>IF($C83="",0,IF($I83,INDEX(Assumptions!H$34:H$43,MATCH($C83,CriticalApp_Migration,0))*INDEX(Assumptions!$E$15:$G$22,MATCH($C83,Assumptions!$B$15:$B$22,0),MATCH($A$3,Options,0)),INDEX(Assumptions!H$51:H$53,MATCH($A$3,Assumptions!$B$51:$B$53,0))))</f>
        <v>1</v>
      </c>
      <c r="S83" s="54">
        <f>IF($C83="",0,IF($I83,INDEX(Assumptions!I$34:I$43,MATCH($C83,CriticalApp_Migration,0))*INDEX(Assumptions!$E$15:$G$22,MATCH($C83,Assumptions!$B$15:$B$22,0),MATCH($A$3,Options,0)),INDEX(Assumptions!I$51:I$53,MATCH($A$3,Assumptions!$B$51:$B$53,0))))</f>
        <v>1</v>
      </c>
      <c r="T83" s="5"/>
      <c r="U83" s="9">
        <f t="shared" si="18"/>
        <v>0</v>
      </c>
      <c r="V83" s="9">
        <f t="shared" si="19"/>
        <v>0</v>
      </c>
      <c r="W83" s="9">
        <f t="shared" si="20"/>
        <v>0</v>
      </c>
      <c r="X83" s="9">
        <f t="shared" si="21"/>
        <v>5704.2071999999989</v>
      </c>
      <c r="Y83" s="9">
        <f t="shared" si="22"/>
        <v>5704.2071999999989</v>
      </c>
      <c r="AI83"/>
    </row>
    <row r="84" spans="1:35" ht="12.75" customHeight="1" x14ac:dyDescent="0.25">
      <c r="A84"/>
      <c r="B84" s="46" t="str">
        <f>IF(ISBLANK(Costs!B84), "", Costs!B84)</f>
        <v>Cloud</v>
      </c>
      <c r="C84" s="46" t="str">
        <f>IF(ISBLANK(Costs!C84), "", Costs!C84)</f>
        <v>Itron IEE</v>
      </c>
      <c r="D84" s="46" t="str">
        <f>IF(ISBLANK(Costs!D84), "", Costs!D84)</f>
        <v>Storage</v>
      </c>
      <c r="E84" s="46" t="str">
        <f>IF(ISBLANK(Costs!E84), "", Costs!E84)</f>
        <v>Dev</v>
      </c>
      <c r="F84" s="46" t="str">
        <f>IF(ISBLANK(Costs!F84), "", Costs!F84)</f>
        <v>Contracts</v>
      </c>
      <c r="G84" s="46" t="str">
        <f>IF(ISBLANK(Costs!G84), "", Costs!G84)</f>
        <v/>
      </c>
      <c r="H84" s="46" t="str">
        <f>IF(ISBLANK(Costs!H84), "", Costs!H84)</f>
        <v>Opex</v>
      </c>
      <c r="I84" s="46" t="b">
        <f>IF(ISBLANK(Costs!I84), "", Costs!I84)</f>
        <v>1</v>
      </c>
      <c r="J84" s="14" t="str">
        <f>IF(ISBLANK(Costs!J84), "", Costs!J84)</f>
        <v/>
      </c>
      <c r="L84" s="44">
        <f>IF(ISBLANK(Costs!L84), 0, Costs!L84)</f>
        <v>2256.2231999999995</v>
      </c>
      <c r="N84" s="5"/>
      <c r="O84" s="54">
        <f>IF($C84="",0,IF($I84,INDEX(Assumptions!E$34:E$43,MATCH($C84,CriticalApp_Migration,0))*INDEX(Assumptions!$E$15:$G$22,MATCH($C84,Assumptions!$B$15:$B$22,0),MATCH($A$3,Options,0)),INDEX(Assumptions!E$51:E$53,MATCH($A$3,Assumptions!$B$51:$B$53,0))))</f>
        <v>0</v>
      </c>
      <c r="P84" s="54">
        <f>IF($C84="",0,IF($I84,INDEX(Assumptions!F$34:F$43,MATCH($C84,CriticalApp_Migration,0))*INDEX(Assumptions!$E$15:$G$22,MATCH($C84,Assumptions!$B$15:$B$22,0),MATCH($A$3,Options,0)),INDEX(Assumptions!F$51:F$53,MATCH($A$3,Assumptions!$B$51:$B$53,0))))</f>
        <v>0</v>
      </c>
      <c r="Q84" s="54">
        <f>IF($C84="",0,IF($I84,INDEX(Assumptions!G$34:G$43,MATCH($C84,CriticalApp_Migration,0))*INDEX(Assumptions!$E$15:$G$22,MATCH($C84,Assumptions!$B$15:$B$22,0),MATCH($A$3,Options,0)),INDEX(Assumptions!G$51:G$53,MATCH($A$3,Assumptions!$B$51:$B$53,0))))</f>
        <v>0</v>
      </c>
      <c r="R84" s="54">
        <f>IF($C84="",0,IF($I84,INDEX(Assumptions!H$34:H$43,MATCH($C84,CriticalApp_Migration,0))*INDEX(Assumptions!$E$15:$G$22,MATCH($C84,Assumptions!$B$15:$B$22,0),MATCH($A$3,Options,0)),INDEX(Assumptions!H$51:H$53,MATCH($A$3,Assumptions!$B$51:$B$53,0))))</f>
        <v>1</v>
      </c>
      <c r="S84" s="54">
        <f>IF($C84="",0,IF($I84,INDEX(Assumptions!I$34:I$43,MATCH($C84,CriticalApp_Migration,0))*INDEX(Assumptions!$E$15:$G$22,MATCH($C84,Assumptions!$B$15:$B$22,0),MATCH($A$3,Options,0)),INDEX(Assumptions!I$51:I$53,MATCH($A$3,Assumptions!$B$51:$B$53,0))))</f>
        <v>1</v>
      </c>
      <c r="T84" s="5"/>
      <c r="U84" s="9">
        <f t="shared" si="18"/>
        <v>0</v>
      </c>
      <c r="V84" s="9">
        <f t="shared" si="19"/>
        <v>0</v>
      </c>
      <c r="W84" s="9">
        <f t="shared" si="20"/>
        <v>0</v>
      </c>
      <c r="X84" s="9">
        <f t="shared" si="21"/>
        <v>2256.2231999999995</v>
      </c>
      <c r="Y84" s="9">
        <f t="shared" si="22"/>
        <v>2256.2231999999995</v>
      </c>
      <c r="AI84"/>
    </row>
    <row r="85" spans="1:35" ht="12.75" customHeight="1" x14ac:dyDescent="0.25">
      <c r="A85"/>
      <c r="B85" s="46" t="str">
        <f>IF(ISBLANK(Costs!B85), "", Costs!B85)</f>
        <v>Cloud</v>
      </c>
      <c r="C85" s="46" t="str">
        <f>IF(ISBLANK(Costs!C85), "", Costs!C85)</f>
        <v>Itron MTS</v>
      </c>
      <c r="D85" s="46" t="str">
        <f>IF(ISBLANK(Costs!D85), "", Costs!D85)</f>
        <v>Storage</v>
      </c>
      <c r="E85" s="46" t="str">
        <f>IF(ISBLANK(Costs!E85), "", Costs!E85)</f>
        <v>Production</v>
      </c>
      <c r="F85" s="46" t="str">
        <f>IF(ISBLANK(Costs!F85), "", Costs!F85)</f>
        <v>Contracts</v>
      </c>
      <c r="G85" s="46" t="str">
        <f>IF(ISBLANK(Costs!G85), "", Costs!G85)</f>
        <v/>
      </c>
      <c r="H85" s="46" t="str">
        <f>IF(ISBLANK(Costs!H85), "", Costs!H85)</f>
        <v>Opex</v>
      </c>
      <c r="I85" s="46" t="b">
        <f>IF(ISBLANK(Costs!I85), "", Costs!I85)</f>
        <v>1</v>
      </c>
      <c r="J85" s="14" t="str">
        <f>IF(ISBLANK(Costs!J85), "", Costs!J85)</f>
        <v/>
      </c>
      <c r="L85" s="44">
        <f>IF(ISBLANK(Costs!L85), 0, Costs!L85)</f>
        <v>2022.0192000000002</v>
      </c>
      <c r="N85" s="5"/>
      <c r="O85" s="54">
        <f>IF($C85="",0,IF($I85,INDEX(Assumptions!E$34:E$43,MATCH($C85,CriticalApp_Migration,0))*INDEX(Assumptions!$E$15:$G$22,MATCH($C85,Assumptions!$B$15:$B$22,0),MATCH($A$3,Options,0)),INDEX(Assumptions!E$51:E$53,MATCH($A$3,Assumptions!$B$51:$B$53,0))))</f>
        <v>0</v>
      </c>
      <c r="P85" s="54">
        <f>IF($C85="",0,IF($I85,INDEX(Assumptions!F$34:F$43,MATCH($C85,CriticalApp_Migration,0))*INDEX(Assumptions!$E$15:$G$22,MATCH($C85,Assumptions!$B$15:$B$22,0),MATCH($A$3,Options,0)),INDEX(Assumptions!F$51:F$53,MATCH($A$3,Assumptions!$B$51:$B$53,0))))</f>
        <v>0</v>
      </c>
      <c r="Q85" s="54">
        <f>IF($C85="",0,IF($I85,INDEX(Assumptions!G$34:G$43,MATCH($C85,CriticalApp_Migration,0))*INDEX(Assumptions!$E$15:$G$22,MATCH($C85,Assumptions!$B$15:$B$22,0),MATCH($A$3,Options,0)),INDEX(Assumptions!G$51:G$53,MATCH($A$3,Assumptions!$B$51:$B$53,0))))</f>
        <v>0</v>
      </c>
      <c r="R85" s="54">
        <f>IF($C85="",0,IF($I85,INDEX(Assumptions!H$34:H$43,MATCH($C85,CriticalApp_Migration,0))*INDEX(Assumptions!$E$15:$G$22,MATCH($C85,Assumptions!$B$15:$B$22,0),MATCH($A$3,Options,0)),INDEX(Assumptions!H$51:H$53,MATCH($A$3,Assumptions!$B$51:$B$53,0))))</f>
        <v>1</v>
      </c>
      <c r="S85" s="54">
        <f>IF($C85="",0,IF($I85,INDEX(Assumptions!I$34:I$43,MATCH($C85,CriticalApp_Migration,0))*INDEX(Assumptions!$E$15:$G$22,MATCH($C85,Assumptions!$B$15:$B$22,0),MATCH($A$3,Options,0)),INDEX(Assumptions!I$51:I$53,MATCH($A$3,Assumptions!$B$51:$B$53,0))))</f>
        <v>1</v>
      </c>
      <c r="T85" s="5"/>
      <c r="U85" s="9">
        <f t="shared" si="18"/>
        <v>0</v>
      </c>
      <c r="V85" s="9">
        <f t="shared" si="19"/>
        <v>0</v>
      </c>
      <c r="W85" s="9">
        <f t="shared" si="20"/>
        <v>0</v>
      </c>
      <c r="X85" s="9">
        <f t="shared" si="21"/>
        <v>2022.0192000000002</v>
      </c>
      <c r="Y85" s="9">
        <f t="shared" si="22"/>
        <v>2022.0192000000002</v>
      </c>
      <c r="AI85"/>
    </row>
    <row r="86" spans="1:35" ht="12.75" customHeight="1" x14ac:dyDescent="0.25">
      <c r="A86"/>
      <c r="B86" s="46" t="str">
        <f>IF(ISBLANK(Costs!B86), "", Costs!B86)</f>
        <v>Cloud</v>
      </c>
      <c r="C86" s="46" t="str">
        <f>IF(ISBLANK(Costs!C86), "", Costs!C86)</f>
        <v>Itron MTS</v>
      </c>
      <c r="D86" s="46" t="str">
        <f>IF(ISBLANK(Costs!D86), "", Costs!D86)</f>
        <v>Storage</v>
      </c>
      <c r="E86" s="46" t="str">
        <f>IF(ISBLANK(Costs!E86), "", Costs!E86)</f>
        <v>Production</v>
      </c>
      <c r="F86" s="46" t="str">
        <f>IF(ISBLANK(Costs!F86), "", Costs!F86)</f>
        <v>Contracts</v>
      </c>
      <c r="G86" s="46" t="str">
        <f>IF(ISBLANK(Costs!G86), "", Costs!G86)</f>
        <v/>
      </c>
      <c r="H86" s="46" t="str">
        <f>IF(ISBLANK(Costs!H86), "", Costs!H86)</f>
        <v>Opex</v>
      </c>
      <c r="I86" s="46" t="b">
        <f>IF(ISBLANK(Costs!I86), "", Costs!I86)</f>
        <v>1</v>
      </c>
      <c r="J86" s="14" t="str">
        <f>IF(ISBLANK(Costs!J86), "", Costs!J86)</f>
        <v/>
      </c>
      <c r="L86" s="44">
        <f>IF(ISBLANK(Costs!L86), 0, Costs!L86)</f>
        <v>2022.0192000000002</v>
      </c>
      <c r="N86" s="5"/>
      <c r="O86" s="54">
        <f>IF($C86="",0,IF($I86,INDEX(Assumptions!E$34:E$43,MATCH($C86,CriticalApp_Migration,0))*INDEX(Assumptions!$E$15:$G$22,MATCH($C86,Assumptions!$B$15:$B$22,0),MATCH($A$3,Options,0)),INDEX(Assumptions!E$51:E$53,MATCH($A$3,Assumptions!$B$51:$B$53,0))))</f>
        <v>0</v>
      </c>
      <c r="P86" s="54">
        <f>IF($C86="",0,IF($I86,INDEX(Assumptions!F$34:F$43,MATCH($C86,CriticalApp_Migration,0))*INDEX(Assumptions!$E$15:$G$22,MATCH($C86,Assumptions!$B$15:$B$22,0),MATCH($A$3,Options,0)),INDEX(Assumptions!F$51:F$53,MATCH($A$3,Assumptions!$B$51:$B$53,0))))</f>
        <v>0</v>
      </c>
      <c r="Q86" s="54">
        <f>IF($C86="",0,IF($I86,INDEX(Assumptions!G$34:G$43,MATCH($C86,CriticalApp_Migration,0))*INDEX(Assumptions!$E$15:$G$22,MATCH($C86,Assumptions!$B$15:$B$22,0),MATCH($A$3,Options,0)),INDEX(Assumptions!G$51:G$53,MATCH($A$3,Assumptions!$B$51:$B$53,0))))</f>
        <v>0</v>
      </c>
      <c r="R86" s="54">
        <f>IF($C86="",0,IF($I86,INDEX(Assumptions!H$34:H$43,MATCH($C86,CriticalApp_Migration,0))*INDEX(Assumptions!$E$15:$G$22,MATCH($C86,Assumptions!$B$15:$B$22,0),MATCH($A$3,Options,0)),INDEX(Assumptions!H$51:H$53,MATCH($A$3,Assumptions!$B$51:$B$53,0))))</f>
        <v>1</v>
      </c>
      <c r="S86" s="54">
        <f>IF($C86="",0,IF($I86,INDEX(Assumptions!I$34:I$43,MATCH($C86,CriticalApp_Migration,0))*INDEX(Assumptions!$E$15:$G$22,MATCH($C86,Assumptions!$B$15:$B$22,0),MATCH($A$3,Options,0)),INDEX(Assumptions!I$51:I$53,MATCH($A$3,Assumptions!$B$51:$B$53,0))))</f>
        <v>1</v>
      </c>
      <c r="T86" s="5"/>
      <c r="U86" s="9">
        <f t="shared" si="18"/>
        <v>0</v>
      </c>
      <c r="V86" s="9">
        <f t="shared" si="19"/>
        <v>0</v>
      </c>
      <c r="W86" s="9">
        <f t="shared" si="20"/>
        <v>0</v>
      </c>
      <c r="X86" s="9">
        <f t="shared" si="21"/>
        <v>2022.0192000000002</v>
      </c>
      <c r="Y86" s="9">
        <f t="shared" si="22"/>
        <v>2022.0192000000002</v>
      </c>
      <c r="AI86"/>
    </row>
    <row r="87" spans="1:35" ht="12.75" customHeight="1" x14ac:dyDescent="0.25">
      <c r="A87"/>
      <c r="B87" s="46" t="str">
        <f>IF(ISBLANK(Costs!B87), "", Costs!B87)</f>
        <v>Cloud</v>
      </c>
      <c r="C87" s="46" t="str">
        <f>IF(ISBLANK(Costs!C87), "", Costs!C87)</f>
        <v>Itron MTS</v>
      </c>
      <c r="D87" s="46" t="str">
        <f>IF(ISBLANK(Costs!D87), "", Costs!D87)</f>
        <v>Storage</v>
      </c>
      <c r="E87" s="46" t="str">
        <f>IF(ISBLANK(Costs!E87), "", Costs!E87)</f>
        <v>Dev</v>
      </c>
      <c r="F87" s="46" t="str">
        <f>IF(ISBLANK(Costs!F87), "", Costs!F87)</f>
        <v>Contracts</v>
      </c>
      <c r="G87" s="46" t="str">
        <f>IF(ISBLANK(Costs!G87), "", Costs!G87)</f>
        <v/>
      </c>
      <c r="H87" s="46" t="str">
        <f>IF(ISBLANK(Costs!H87), "", Costs!H87)</f>
        <v>Opex</v>
      </c>
      <c r="I87" s="46" t="b">
        <f>IF(ISBLANK(Costs!I87), "", Costs!I87)</f>
        <v>1</v>
      </c>
      <c r="J87" s="14" t="str">
        <f>IF(ISBLANK(Costs!J87), "", Costs!J87)</f>
        <v/>
      </c>
      <c r="L87" s="44">
        <f>IF(ISBLANK(Costs!L87), 0, Costs!L87)</f>
        <v>1304.652</v>
      </c>
      <c r="N87" s="5"/>
      <c r="O87" s="54">
        <f>IF($C87="",0,IF($I87,INDEX(Assumptions!E$34:E$43,MATCH($C87,CriticalApp_Migration,0))*INDEX(Assumptions!$E$15:$G$22,MATCH($C87,Assumptions!$B$15:$B$22,0),MATCH($A$3,Options,0)),INDEX(Assumptions!E$51:E$53,MATCH($A$3,Assumptions!$B$51:$B$53,0))))</f>
        <v>0</v>
      </c>
      <c r="P87" s="54">
        <f>IF($C87="",0,IF($I87,INDEX(Assumptions!F$34:F$43,MATCH($C87,CriticalApp_Migration,0))*INDEX(Assumptions!$E$15:$G$22,MATCH($C87,Assumptions!$B$15:$B$22,0),MATCH($A$3,Options,0)),INDEX(Assumptions!F$51:F$53,MATCH($A$3,Assumptions!$B$51:$B$53,0))))</f>
        <v>0</v>
      </c>
      <c r="Q87" s="54">
        <f>IF($C87="",0,IF($I87,INDEX(Assumptions!G$34:G$43,MATCH($C87,CriticalApp_Migration,0))*INDEX(Assumptions!$E$15:$G$22,MATCH($C87,Assumptions!$B$15:$B$22,0),MATCH($A$3,Options,0)),INDEX(Assumptions!G$51:G$53,MATCH($A$3,Assumptions!$B$51:$B$53,0))))</f>
        <v>0</v>
      </c>
      <c r="R87" s="54">
        <f>IF($C87="",0,IF($I87,INDEX(Assumptions!H$34:H$43,MATCH($C87,CriticalApp_Migration,0))*INDEX(Assumptions!$E$15:$G$22,MATCH($C87,Assumptions!$B$15:$B$22,0),MATCH($A$3,Options,0)),INDEX(Assumptions!H$51:H$53,MATCH($A$3,Assumptions!$B$51:$B$53,0))))</f>
        <v>1</v>
      </c>
      <c r="S87" s="54">
        <f>IF($C87="",0,IF($I87,INDEX(Assumptions!I$34:I$43,MATCH($C87,CriticalApp_Migration,0))*INDEX(Assumptions!$E$15:$G$22,MATCH($C87,Assumptions!$B$15:$B$22,0),MATCH($A$3,Options,0)),INDEX(Assumptions!I$51:I$53,MATCH($A$3,Assumptions!$B$51:$B$53,0))))</f>
        <v>1</v>
      </c>
      <c r="T87" s="5"/>
      <c r="U87" s="9">
        <f t="shared" si="18"/>
        <v>0</v>
      </c>
      <c r="V87" s="9">
        <f t="shared" si="19"/>
        <v>0</v>
      </c>
      <c r="W87" s="9">
        <f t="shared" si="20"/>
        <v>0</v>
      </c>
      <c r="X87" s="9">
        <f t="shared" si="21"/>
        <v>1304.652</v>
      </c>
      <c r="Y87" s="9">
        <f t="shared" si="22"/>
        <v>1304.652</v>
      </c>
      <c r="AI87"/>
    </row>
    <row r="88" spans="1:35" ht="12.75" customHeight="1" x14ac:dyDescent="0.25">
      <c r="A88"/>
      <c r="B88" s="46" t="str">
        <f>IF(ISBLANK(Costs!B88), "", Costs!B88)</f>
        <v>Cloud</v>
      </c>
      <c r="C88" s="46" t="str">
        <f>IF(ISBLANK(Costs!C88), "", Costs!C88)</f>
        <v>Itron MTS</v>
      </c>
      <c r="D88" s="46" t="str">
        <f>IF(ISBLANK(Costs!D88), "", Costs!D88)</f>
        <v>Storage</v>
      </c>
      <c r="E88" s="46" t="str">
        <f>IF(ISBLANK(Costs!E88), "", Costs!E88)</f>
        <v>UAT</v>
      </c>
      <c r="F88" s="46" t="str">
        <f>IF(ISBLANK(Costs!F88), "", Costs!F88)</f>
        <v>Contracts</v>
      </c>
      <c r="G88" s="46" t="str">
        <f>IF(ISBLANK(Costs!G88), "", Costs!G88)</f>
        <v/>
      </c>
      <c r="H88" s="46" t="str">
        <f>IF(ISBLANK(Costs!H88), "", Costs!H88)</f>
        <v>Opex</v>
      </c>
      <c r="I88" s="46" t="b">
        <f>IF(ISBLANK(Costs!I88), "", Costs!I88)</f>
        <v>1</v>
      </c>
      <c r="J88" s="14" t="str">
        <f>IF(ISBLANK(Costs!J88), "", Costs!J88)</f>
        <v/>
      </c>
      <c r="L88" s="44">
        <f>IF(ISBLANK(Costs!L88), 0, Costs!L88)</f>
        <v>3033.0288</v>
      </c>
      <c r="N88" s="5"/>
      <c r="O88" s="54">
        <f>IF($C88="",0,IF($I88,INDEX(Assumptions!E$34:E$43,MATCH($C88,CriticalApp_Migration,0))*INDEX(Assumptions!$E$15:$G$22,MATCH($C88,Assumptions!$B$15:$B$22,0),MATCH($A$3,Options,0)),INDEX(Assumptions!E$51:E$53,MATCH($A$3,Assumptions!$B$51:$B$53,0))))</f>
        <v>0</v>
      </c>
      <c r="P88" s="54">
        <f>IF($C88="",0,IF($I88,INDEX(Assumptions!F$34:F$43,MATCH($C88,CriticalApp_Migration,0))*INDEX(Assumptions!$E$15:$G$22,MATCH($C88,Assumptions!$B$15:$B$22,0),MATCH($A$3,Options,0)),INDEX(Assumptions!F$51:F$53,MATCH($A$3,Assumptions!$B$51:$B$53,0))))</f>
        <v>0</v>
      </c>
      <c r="Q88" s="54">
        <f>IF($C88="",0,IF($I88,INDEX(Assumptions!G$34:G$43,MATCH($C88,CriticalApp_Migration,0))*INDEX(Assumptions!$E$15:$G$22,MATCH($C88,Assumptions!$B$15:$B$22,0),MATCH($A$3,Options,0)),INDEX(Assumptions!G$51:G$53,MATCH($A$3,Assumptions!$B$51:$B$53,0))))</f>
        <v>0</v>
      </c>
      <c r="R88" s="54">
        <f>IF($C88="",0,IF($I88,INDEX(Assumptions!H$34:H$43,MATCH($C88,CriticalApp_Migration,0))*INDEX(Assumptions!$E$15:$G$22,MATCH($C88,Assumptions!$B$15:$B$22,0),MATCH($A$3,Options,0)),INDEX(Assumptions!H$51:H$53,MATCH($A$3,Assumptions!$B$51:$B$53,0))))</f>
        <v>1</v>
      </c>
      <c r="S88" s="54">
        <f>IF($C88="",0,IF($I88,INDEX(Assumptions!I$34:I$43,MATCH($C88,CriticalApp_Migration,0))*INDEX(Assumptions!$E$15:$G$22,MATCH($C88,Assumptions!$B$15:$B$22,0),MATCH($A$3,Options,0)),INDEX(Assumptions!I$51:I$53,MATCH($A$3,Assumptions!$B$51:$B$53,0))))</f>
        <v>1</v>
      </c>
      <c r="T88" s="5"/>
      <c r="U88" s="9">
        <f t="shared" si="18"/>
        <v>0</v>
      </c>
      <c r="V88" s="9">
        <f t="shared" si="19"/>
        <v>0</v>
      </c>
      <c r="W88" s="9">
        <f t="shared" si="20"/>
        <v>0</v>
      </c>
      <c r="X88" s="9">
        <f t="shared" si="21"/>
        <v>3033.0288</v>
      </c>
      <c r="Y88" s="9">
        <f t="shared" si="22"/>
        <v>3033.0288</v>
      </c>
      <c r="AI88"/>
    </row>
    <row r="89" spans="1:35" ht="12.75" customHeight="1" x14ac:dyDescent="0.25">
      <c r="A89"/>
      <c r="B89" s="46" t="str">
        <f>IF(ISBLANK(Costs!B89), "", Costs!B89)</f>
        <v>Cloud</v>
      </c>
      <c r="C89" s="46" t="str">
        <f>IF(ISBLANK(Costs!C89), "", Costs!C89)</f>
        <v>SAP ERP</v>
      </c>
      <c r="D89" s="46" t="str">
        <f>IF(ISBLANK(Costs!D89), "", Costs!D89)</f>
        <v>Storage</v>
      </c>
      <c r="E89" s="46" t="str">
        <f>IF(ISBLANK(Costs!E89), "", Costs!E89)</f>
        <v>Dev</v>
      </c>
      <c r="F89" s="46" t="str">
        <f>IF(ISBLANK(Costs!F89), "", Costs!F89)</f>
        <v>Contracts</v>
      </c>
      <c r="G89" s="46" t="str">
        <f>IF(ISBLANK(Costs!G89), "", Costs!G89)</f>
        <v/>
      </c>
      <c r="H89" s="46" t="str">
        <f>IF(ISBLANK(Costs!H89), "", Costs!H89)</f>
        <v>Opex</v>
      </c>
      <c r="I89" s="46" t="b">
        <f>IF(ISBLANK(Costs!I89), "", Costs!I89)</f>
        <v>1</v>
      </c>
      <c r="J89" s="14" t="str">
        <f>IF(ISBLANK(Costs!J89), "", Costs!J89)</f>
        <v/>
      </c>
      <c r="L89" s="44">
        <f>IF(ISBLANK(Costs!L89), 0, Costs!L89)</f>
        <v>6883.1615999999985</v>
      </c>
      <c r="N89" s="5"/>
      <c r="O89" s="54">
        <f>IF($C89="",0,IF($I89,INDEX(Assumptions!E$34:E$43,MATCH($C89,CriticalApp_Migration,0))*INDEX(Assumptions!$E$15:$G$22,MATCH($C89,Assumptions!$B$15:$B$22,0),MATCH($A$3,Options,0)),INDEX(Assumptions!E$51:E$53,MATCH($A$3,Assumptions!$B$51:$B$53,0))))</f>
        <v>0</v>
      </c>
      <c r="P89" s="54">
        <f>IF($C89="",0,IF($I89,INDEX(Assumptions!F$34:F$43,MATCH($C89,CriticalApp_Migration,0))*INDEX(Assumptions!$E$15:$G$22,MATCH($C89,Assumptions!$B$15:$B$22,0),MATCH($A$3,Options,0)),INDEX(Assumptions!F$51:F$53,MATCH($A$3,Assumptions!$B$51:$B$53,0))))</f>
        <v>0</v>
      </c>
      <c r="Q89" s="54">
        <f>IF($C89="",0,IF($I89,INDEX(Assumptions!G$34:G$43,MATCH($C89,CriticalApp_Migration,0))*INDEX(Assumptions!$E$15:$G$22,MATCH($C89,Assumptions!$B$15:$B$22,0),MATCH($A$3,Options,0)),INDEX(Assumptions!G$51:G$53,MATCH($A$3,Assumptions!$B$51:$B$53,0))))</f>
        <v>1</v>
      </c>
      <c r="R89" s="54">
        <f>IF($C89="",0,IF($I89,INDEX(Assumptions!H$34:H$43,MATCH($C89,CriticalApp_Migration,0))*INDEX(Assumptions!$E$15:$G$22,MATCH($C89,Assumptions!$B$15:$B$22,0),MATCH($A$3,Options,0)),INDEX(Assumptions!H$51:H$53,MATCH($A$3,Assumptions!$B$51:$B$53,0))))</f>
        <v>1</v>
      </c>
      <c r="S89" s="54">
        <f>IF($C89="",0,IF($I89,INDEX(Assumptions!I$34:I$43,MATCH($C89,CriticalApp_Migration,0))*INDEX(Assumptions!$E$15:$G$22,MATCH($C89,Assumptions!$B$15:$B$22,0),MATCH($A$3,Options,0)),INDEX(Assumptions!I$51:I$53,MATCH($A$3,Assumptions!$B$51:$B$53,0))))</f>
        <v>1</v>
      </c>
      <c r="T89" s="5"/>
      <c r="U89" s="9">
        <f t="shared" si="18"/>
        <v>0</v>
      </c>
      <c r="V89" s="9">
        <f t="shared" si="19"/>
        <v>0</v>
      </c>
      <c r="W89" s="9">
        <f t="shared" si="20"/>
        <v>6883.1615999999985</v>
      </c>
      <c r="X89" s="9">
        <f t="shared" si="21"/>
        <v>6883.1615999999985</v>
      </c>
      <c r="Y89" s="9">
        <f t="shared" si="22"/>
        <v>6883.1615999999985</v>
      </c>
      <c r="AI89"/>
    </row>
    <row r="90" spans="1:35" ht="12.75" customHeight="1" x14ac:dyDescent="0.25">
      <c r="A90"/>
      <c r="B90" s="46" t="str">
        <f>IF(ISBLANK(Costs!B90), "", Costs!B90)</f>
        <v>Cloud</v>
      </c>
      <c r="C90" s="46" t="str">
        <f>IF(ISBLANK(Costs!C90), "", Costs!C90)</f>
        <v>SAP ERP</v>
      </c>
      <c r="D90" s="46" t="str">
        <f>IF(ISBLANK(Costs!D90), "", Costs!D90)</f>
        <v>Storage</v>
      </c>
      <c r="E90" s="46" t="str">
        <f>IF(ISBLANK(Costs!E90), "", Costs!E90)</f>
        <v>Production</v>
      </c>
      <c r="F90" s="46" t="str">
        <f>IF(ISBLANK(Costs!F90), "", Costs!F90)</f>
        <v>Contracts</v>
      </c>
      <c r="G90" s="46" t="str">
        <f>IF(ISBLANK(Costs!G90), "", Costs!G90)</f>
        <v/>
      </c>
      <c r="H90" s="46" t="str">
        <f>IF(ISBLANK(Costs!H90), "", Costs!H90)</f>
        <v>Opex</v>
      </c>
      <c r="I90" s="46" t="b">
        <f>IF(ISBLANK(Costs!I90), "", Costs!I90)</f>
        <v>1</v>
      </c>
      <c r="J90" s="14" t="str">
        <f>IF(ISBLANK(Costs!J90), "", Costs!J90)</f>
        <v/>
      </c>
      <c r="L90" s="44">
        <f>IF(ISBLANK(Costs!L90), 0, Costs!L90)</f>
        <v>28256.834400000003</v>
      </c>
      <c r="N90" s="5"/>
      <c r="O90" s="54">
        <f>IF($C90="",0,IF($I90,INDEX(Assumptions!E$34:E$43,MATCH($C90,CriticalApp_Migration,0))*INDEX(Assumptions!$E$15:$G$22,MATCH($C90,Assumptions!$B$15:$B$22,0),MATCH($A$3,Options,0)),INDEX(Assumptions!E$51:E$53,MATCH($A$3,Assumptions!$B$51:$B$53,0))))</f>
        <v>0</v>
      </c>
      <c r="P90" s="54">
        <f>IF($C90="",0,IF($I90,INDEX(Assumptions!F$34:F$43,MATCH($C90,CriticalApp_Migration,0))*INDEX(Assumptions!$E$15:$G$22,MATCH($C90,Assumptions!$B$15:$B$22,0),MATCH($A$3,Options,0)),INDEX(Assumptions!F$51:F$53,MATCH($A$3,Assumptions!$B$51:$B$53,0))))</f>
        <v>0</v>
      </c>
      <c r="Q90" s="54">
        <f>IF($C90="",0,IF($I90,INDEX(Assumptions!G$34:G$43,MATCH($C90,CriticalApp_Migration,0))*INDEX(Assumptions!$E$15:$G$22,MATCH($C90,Assumptions!$B$15:$B$22,0),MATCH($A$3,Options,0)),INDEX(Assumptions!G$51:G$53,MATCH($A$3,Assumptions!$B$51:$B$53,0))))</f>
        <v>1</v>
      </c>
      <c r="R90" s="54">
        <f>IF($C90="",0,IF($I90,INDEX(Assumptions!H$34:H$43,MATCH($C90,CriticalApp_Migration,0))*INDEX(Assumptions!$E$15:$G$22,MATCH($C90,Assumptions!$B$15:$B$22,0),MATCH($A$3,Options,0)),INDEX(Assumptions!H$51:H$53,MATCH($A$3,Assumptions!$B$51:$B$53,0))))</f>
        <v>1</v>
      </c>
      <c r="S90" s="54">
        <f>IF($C90="",0,IF($I90,INDEX(Assumptions!I$34:I$43,MATCH($C90,CriticalApp_Migration,0))*INDEX(Assumptions!$E$15:$G$22,MATCH($C90,Assumptions!$B$15:$B$22,0),MATCH($A$3,Options,0)),INDEX(Assumptions!I$51:I$53,MATCH($A$3,Assumptions!$B$51:$B$53,0))))</f>
        <v>1</v>
      </c>
      <c r="T90" s="5"/>
      <c r="U90" s="9">
        <f t="shared" si="18"/>
        <v>0</v>
      </c>
      <c r="V90" s="9">
        <f t="shared" si="19"/>
        <v>0</v>
      </c>
      <c r="W90" s="9">
        <f t="shared" si="20"/>
        <v>28256.834400000003</v>
      </c>
      <c r="X90" s="9">
        <f t="shared" si="21"/>
        <v>28256.834400000003</v>
      </c>
      <c r="Y90" s="9">
        <f t="shared" si="22"/>
        <v>28256.834400000003</v>
      </c>
      <c r="AI90"/>
    </row>
    <row r="91" spans="1:35" ht="12.75" customHeight="1" x14ac:dyDescent="0.25">
      <c r="A91"/>
      <c r="B91" s="46" t="str">
        <f>IF(ISBLANK(Costs!B91), "", Costs!B91)</f>
        <v>Cloud</v>
      </c>
      <c r="C91" s="46" t="str">
        <f>IF(ISBLANK(Costs!C91), "", Costs!C91)</f>
        <v>SAP ERP</v>
      </c>
      <c r="D91" s="46" t="str">
        <f>IF(ISBLANK(Costs!D91), "", Costs!D91)</f>
        <v>Storage</v>
      </c>
      <c r="E91" s="46" t="str">
        <f>IF(ISBLANK(Costs!E91), "", Costs!E91)</f>
        <v>UAT</v>
      </c>
      <c r="F91" s="46" t="str">
        <f>IF(ISBLANK(Costs!F91), "", Costs!F91)</f>
        <v>Contracts</v>
      </c>
      <c r="G91" s="46" t="str">
        <f>IF(ISBLANK(Costs!G91), "", Costs!G91)</f>
        <v/>
      </c>
      <c r="H91" s="46" t="str">
        <f>IF(ISBLANK(Costs!H91), "", Costs!H91)</f>
        <v>Opex</v>
      </c>
      <c r="I91" s="46" t="b">
        <f>IF(ISBLANK(Costs!I91), "", Costs!I91)</f>
        <v>1</v>
      </c>
      <c r="J91" s="14" t="str">
        <f>IF(ISBLANK(Costs!J91), "", Costs!J91)</f>
        <v/>
      </c>
      <c r="L91" s="44">
        <f>IF(ISBLANK(Costs!L91), 0, Costs!L91)</f>
        <v>4393.2215999999999</v>
      </c>
      <c r="N91" s="5"/>
      <c r="O91" s="54">
        <f>IF($C91="",0,IF($I91,INDEX(Assumptions!E$34:E$43,MATCH($C91,CriticalApp_Migration,0))*INDEX(Assumptions!$E$15:$G$22,MATCH($C91,Assumptions!$B$15:$B$22,0),MATCH($A$3,Options,0)),INDEX(Assumptions!E$51:E$53,MATCH($A$3,Assumptions!$B$51:$B$53,0))))</f>
        <v>0</v>
      </c>
      <c r="P91" s="54">
        <f>IF($C91="",0,IF($I91,INDEX(Assumptions!F$34:F$43,MATCH($C91,CriticalApp_Migration,0))*INDEX(Assumptions!$E$15:$G$22,MATCH($C91,Assumptions!$B$15:$B$22,0),MATCH($A$3,Options,0)),INDEX(Assumptions!F$51:F$53,MATCH($A$3,Assumptions!$B$51:$B$53,0))))</f>
        <v>0</v>
      </c>
      <c r="Q91" s="54">
        <f>IF($C91="",0,IF($I91,INDEX(Assumptions!G$34:G$43,MATCH($C91,CriticalApp_Migration,0))*INDEX(Assumptions!$E$15:$G$22,MATCH($C91,Assumptions!$B$15:$B$22,0),MATCH($A$3,Options,0)),INDEX(Assumptions!G$51:G$53,MATCH($A$3,Assumptions!$B$51:$B$53,0))))</f>
        <v>1</v>
      </c>
      <c r="R91" s="54">
        <f>IF($C91="",0,IF($I91,INDEX(Assumptions!H$34:H$43,MATCH($C91,CriticalApp_Migration,0))*INDEX(Assumptions!$E$15:$G$22,MATCH($C91,Assumptions!$B$15:$B$22,0),MATCH($A$3,Options,0)),INDEX(Assumptions!H$51:H$53,MATCH($A$3,Assumptions!$B$51:$B$53,0))))</f>
        <v>1</v>
      </c>
      <c r="S91" s="54">
        <f>IF($C91="",0,IF($I91,INDEX(Assumptions!I$34:I$43,MATCH($C91,CriticalApp_Migration,0))*INDEX(Assumptions!$E$15:$G$22,MATCH($C91,Assumptions!$B$15:$B$22,0),MATCH($A$3,Options,0)),INDEX(Assumptions!I$51:I$53,MATCH($A$3,Assumptions!$B$51:$B$53,0))))</f>
        <v>1</v>
      </c>
      <c r="T91" s="5"/>
      <c r="U91" s="9">
        <f t="shared" si="18"/>
        <v>0</v>
      </c>
      <c r="V91" s="9">
        <f t="shared" si="19"/>
        <v>0</v>
      </c>
      <c r="W91" s="9">
        <f t="shared" si="20"/>
        <v>4393.2215999999999</v>
      </c>
      <c r="X91" s="9">
        <f t="shared" si="21"/>
        <v>4393.2215999999999</v>
      </c>
      <c r="Y91" s="9">
        <f t="shared" si="22"/>
        <v>4393.2215999999999</v>
      </c>
      <c r="AI91"/>
    </row>
    <row r="92" spans="1:35" ht="12.75" customHeight="1" x14ac:dyDescent="0.25">
      <c r="A92"/>
      <c r="B92" s="46" t="str">
        <f>IF(ISBLANK(Costs!B92), "", Costs!B92)</f>
        <v>Cloud</v>
      </c>
      <c r="C92" s="46" t="str">
        <f>IF(ISBLANK(Costs!C92), "", Costs!C92)</f>
        <v>Cognos BW</v>
      </c>
      <c r="D92" s="46" t="str">
        <f>IF(ISBLANK(Costs!D92), "", Costs!D92)</f>
        <v>Storage</v>
      </c>
      <c r="E92" s="46" t="str">
        <f>IF(ISBLANK(Costs!E92), "", Costs!E92)</f>
        <v>Dev</v>
      </c>
      <c r="F92" s="46" t="str">
        <f>IF(ISBLANK(Costs!F92), "", Costs!F92)</f>
        <v>Contracts</v>
      </c>
      <c r="G92" s="46" t="str">
        <f>IF(ISBLANK(Costs!G92), "", Costs!G92)</f>
        <v/>
      </c>
      <c r="H92" s="46" t="str">
        <f>IF(ISBLANK(Costs!H92), "", Costs!H92)</f>
        <v>Opex</v>
      </c>
      <c r="I92" s="46" t="b">
        <f>IF(ISBLANK(Costs!I92), "", Costs!I92)</f>
        <v>1</v>
      </c>
      <c r="J92" s="14" t="str">
        <f>IF(ISBLANK(Costs!J92), "", Costs!J92)</f>
        <v/>
      </c>
      <c r="L92" s="44">
        <f>IF(ISBLANK(Costs!L92), 0, Costs!L92)</f>
        <v>5185.6176000000005</v>
      </c>
      <c r="N92" s="5"/>
      <c r="O92" s="54">
        <f>IF($C92="",0,IF($I92,INDEX(Assumptions!E$34:E$43,MATCH($C92,CriticalApp_Migration,0))*INDEX(Assumptions!$E$15:$G$22,MATCH($C92,Assumptions!$B$15:$B$22,0),MATCH($A$3,Options,0)),INDEX(Assumptions!E$51:E$53,MATCH($A$3,Assumptions!$B$51:$B$53,0))))</f>
        <v>1</v>
      </c>
      <c r="P92" s="54">
        <f>IF($C92="",0,IF($I92,INDEX(Assumptions!F$34:F$43,MATCH($C92,CriticalApp_Migration,0))*INDEX(Assumptions!$E$15:$G$22,MATCH($C92,Assumptions!$B$15:$B$22,0),MATCH($A$3,Options,0)),INDEX(Assumptions!F$51:F$53,MATCH($A$3,Assumptions!$B$51:$B$53,0))))</f>
        <v>1</v>
      </c>
      <c r="Q92" s="54">
        <f>IF($C92="",0,IF($I92,INDEX(Assumptions!G$34:G$43,MATCH($C92,CriticalApp_Migration,0))*INDEX(Assumptions!$E$15:$G$22,MATCH($C92,Assumptions!$B$15:$B$22,0),MATCH($A$3,Options,0)),INDEX(Assumptions!G$51:G$53,MATCH($A$3,Assumptions!$B$51:$B$53,0))))</f>
        <v>1</v>
      </c>
      <c r="R92" s="54">
        <f>IF($C92="",0,IF($I92,INDEX(Assumptions!H$34:H$43,MATCH($C92,CriticalApp_Migration,0))*INDEX(Assumptions!$E$15:$G$22,MATCH($C92,Assumptions!$B$15:$B$22,0),MATCH($A$3,Options,0)),INDEX(Assumptions!H$51:H$53,MATCH($A$3,Assumptions!$B$51:$B$53,0))))</f>
        <v>1</v>
      </c>
      <c r="S92" s="54">
        <f>IF($C92="",0,IF($I92,INDEX(Assumptions!I$34:I$43,MATCH($C92,CriticalApp_Migration,0))*INDEX(Assumptions!$E$15:$G$22,MATCH($C92,Assumptions!$B$15:$B$22,0),MATCH($A$3,Options,0)),INDEX(Assumptions!I$51:I$53,MATCH($A$3,Assumptions!$B$51:$B$53,0))))</f>
        <v>1</v>
      </c>
      <c r="T92" s="5"/>
      <c r="U92" s="9">
        <f t="shared" si="18"/>
        <v>5185.6176000000005</v>
      </c>
      <c r="V92" s="9">
        <f t="shared" si="19"/>
        <v>5185.6176000000005</v>
      </c>
      <c r="W92" s="9">
        <f t="shared" si="20"/>
        <v>5185.6176000000005</v>
      </c>
      <c r="X92" s="9">
        <f t="shared" si="21"/>
        <v>5185.6176000000005</v>
      </c>
      <c r="Y92" s="9">
        <f t="shared" si="22"/>
        <v>5185.6176000000005</v>
      </c>
      <c r="AI92"/>
    </row>
    <row r="93" spans="1:35" ht="12.75" customHeight="1" x14ac:dyDescent="0.25">
      <c r="A93"/>
      <c r="B93" s="46" t="str">
        <f>IF(ISBLANK(Costs!B93), "", Costs!B93)</f>
        <v>Cloud</v>
      </c>
      <c r="C93" s="46" t="str">
        <f>IF(ISBLANK(Costs!C93), "", Costs!C93)</f>
        <v>Cognos BW</v>
      </c>
      <c r="D93" s="46" t="str">
        <f>IF(ISBLANK(Costs!D93), "", Costs!D93)</f>
        <v>Storage</v>
      </c>
      <c r="E93" s="46" t="str">
        <f>IF(ISBLANK(Costs!E93), "", Costs!E93)</f>
        <v>Production</v>
      </c>
      <c r="F93" s="46" t="str">
        <f>IF(ISBLANK(Costs!F93), "", Costs!F93)</f>
        <v>Contracts</v>
      </c>
      <c r="G93" s="46" t="str">
        <f>IF(ISBLANK(Costs!G93), "", Costs!G93)</f>
        <v/>
      </c>
      <c r="H93" s="46" t="str">
        <f>IF(ISBLANK(Costs!H93), "", Costs!H93)</f>
        <v>Opex</v>
      </c>
      <c r="I93" s="46" t="b">
        <f>IF(ISBLANK(Costs!I93), "", Costs!I93)</f>
        <v>1</v>
      </c>
      <c r="J93" s="14" t="str">
        <f>IF(ISBLANK(Costs!J93), "", Costs!J93)</f>
        <v/>
      </c>
      <c r="L93" s="44">
        <f>IF(ISBLANK(Costs!L93), 0, Costs!L93)</f>
        <v>10335.460800000001</v>
      </c>
      <c r="N93" s="5"/>
      <c r="O93" s="54">
        <f>IF($C93="",0,IF($I93,INDEX(Assumptions!E$34:E$43,MATCH($C93,CriticalApp_Migration,0))*INDEX(Assumptions!$E$15:$G$22,MATCH($C93,Assumptions!$B$15:$B$22,0),MATCH($A$3,Options,0)),INDEX(Assumptions!E$51:E$53,MATCH($A$3,Assumptions!$B$51:$B$53,0))))</f>
        <v>1</v>
      </c>
      <c r="P93" s="54">
        <f>IF($C93="",0,IF($I93,INDEX(Assumptions!F$34:F$43,MATCH($C93,CriticalApp_Migration,0))*INDEX(Assumptions!$E$15:$G$22,MATCH($C93,Assumptions!$B$15:$B$22,0),MATCH($A$3,Options,0)),INDEX(Assumptions!F$51:F$53,MATCH($A$3,Assumptions!$B$51:$B$53,0))))</f>
        <v>1</v>
      </c>
      <c r="Q93" s="54">
        <f>IF($C93="",0,IF($I93,INDEX(Assumptions!G$34:G$43,MATCH($C93,CriticalApp_Migration,0))*INDEX(Assumptions!$E$15:$G$22,MATCH($C93,Assumptions!$B$15:$B$22,0),MATCH($A$3,Options,0)),INDEX(Assumptions!G$51:G$53,MATCH($A$3,Assumptions!$B$51:$B$53,0))))</f>
        <v>1</v>
      </c>
      <c r="R93" s="54">
        <f>IF($C93="",0,IF($I93,INDEX(Assumptions!H$34:H$43,MATCH($C93,CriticalApp_Migration,0))*INDEX(Assumptions!$E$15:$G$22,MATCH($C93,Assumptions!$B$15:$B$22,0),MATCH($A$3,Options,0)),INDEX(Assumptions!H$51:H$53,MATCH($A$3,Assumptions!$B$51:$B$53,0))))</f>
        <v>1</v>
      </c>
      <c r="S93" s="54">
        <f>IF($C93="",0,IF($I93,INDEX(Assumptions!I$34:I$43,MATCH($C93,CriticalApp_Migration,0))*INDEX(Assumptions!$E$15:$G$22,MATCH($C93,Assumptions!$B$15:$B$22,0),MATCH($A$3,Options,0)),INDEX(Assumptions!I$51:I$53,MATCH($A$3,Assumptions!$B$51:$B$53,0))))</f>
        <v>1</v>
      </c>
      <c r="T93" s="5"/>
      <c r="U93" s="9">
        <f t="shared" si="18"/>
        <v>10335.460800000001</v>
      </c>
      <c r="V93" s="9">
        <f t="shared" si="19"/>
        <v>10335.460800000001</v>
      </c>
      <c r="W93" s="9">
        <f t="shared" si="20"/>
        <v>10335.460800000001</v>
      </c>
      <c r="X93" s="9">
        <f t="shared" si="21"/>
        <v>10335.460800000001</v>
      </c>
      <c r="Y93" s="9">
        <f t="shared" si="22"/>
        <v>10335.460800000001</v>
      </c>
      <c r="AI93"/>
    </row>
    <row r="94" spans="1:35" ht="12.75" customHeight="1" x14ac:dyDescent="0.25">
      <c r="A94"/>
      <c r="B94" s="46" t="str">
        <f>IF(ISBLANK(Costs!B94), "", Costs!B94)</f>
        <v>Cloud</v>
      </c>
      <c r="C94" s="46" t="str">
        <f>IF(ISBLANK(Costs!C94), "", Costs!C94)</f>
        <v>Sharepoint</v>
      </c>
      <c r="D94" s="46" t="str">
        <f>IF(ISBLANK(Costs!D94), "", Costs!D94)</f>
        <v>Storage</v>
      </c>
      <c r="E94" s="46" t="str">
        <f>IF(ISBLANK(Costs!E94), "", Costs!E94)</f>
        <v>Dev</v>
      </c>
      <c r="F94" s="46" t="str">
        <f>IF(ISBLANK(Costs!F94), "", Costs!F94)</f>
        <v>Contracts</v>
      </c>
      <c r="G94" s="46" t="str">
        <f>IF(ISBLANK(Costs!G94), "", Costs!G94)</f>
        <v/>
      </c>
      <c r="H94" s="46" t="str">
        <f>IF(ISBLANK(Costs!H94), "", Costs!H94)</f>
        <v>Opex</v>
      </c>
      <c r="I94" s="46" t="b">
        <f>IF(ISBLANK(Costs!I94), "", Costs!I94)</f>
        <v>1</v>
      </c>
      <c r="J94" s="14" t="str">
        <f>IF(ISBLANK(Costs!J94), "", Costs!J94)</f>
        <v/>
      </c>
      <c r="L94" s="44">
        <f>IF(ISBLANK(Costs!L94), 0, Costs!L94)</f>
        <v>2471.2871999999998</v>
      </c>
      <c r="N94" s="5"/>
      <c r="O94" s="54">
        <f>IF($C94="",0,IF($I94,INDEX(Assumptions!E$34:E$43,MATCH($C94,CriticalApp_Migration,0))*INDEX(Assumptions!$E$15:$G$22,MATCH($C94,Assumptions!$B$15:$B$22,0),MATCH($A$3,Options,0)),INDEX(Assumptions!E$51:E$53,MATCH($A$3,Assumptions!$B$51:$B$53,0))))</f>
        <v>1</v>
      </c>
      <c r="P94" s="54">
        <f>IF($C94="",0,IF($I94,INDEX(Assumptions!F$34:F$43,MATCH($C94,CriticalApp_Migration,0))*INDEX(Assumptions!$E$15:$G$22,MATCH($C94,Assumptions!$B$15:$B$22,0),MATCH($A$3,Options,0)),INDEX(Assumptions!F$51:F$53,MATCH($A$3,Assumptions!$B$51:$B$53,0))))</f>
        <v>1</v>
      </c>
      <c r="Q94" s="54">
        <f>IF($C94="",0,IF($I94,INDEX(Assumptions!G$34:G$43,MATCH($C94,CriticalApp_Migration,0))*INDEX(Assumptions!$E$15:$G$22,MATCH($C94,Assumptions!$B$15:$B$22,0),MATCH($A$3,Options,0)),INDEX(Assumptions!G$51:G$53,MATCH($A$3,Assumptions!$B$51:$B$53,0))))</f>
        <v>1</v>
      </c>
      <c r="R94" s="54">
        <f>IF($C94="",0,IF($I94,INDEX(Assumptions!H$34:H$43,MATCH($C94,CriticalApp_Migration,0))*INDEX(Assumptions!$E$15:$G$22,MATCH($C94,Assumptions!$B$15:$B$22,0),MATCH($A$3,Options,0)),INDEX(Assumptions!H$51:H$53,MATCH($A$3,Assumptions!$B$51:$B$53,0))))</f>
        <v>1</v>
      </c>
      <c r="S94" s="54">
        <f>IF($C94="",0,IF($I94,INDEX(Assumptions!I$34:I$43,MATCH($C94,CriticalApp_Migration,0))*INDEX(Assumptions!$E$15:$G$22,MATCH($C94,Assumptions!$B$15:$B$22,0),MATCH($A$3,Options,0)),INDEX(Assumptions!I$51:I$53,MATCH($A$3,Assumptions!$B$51:$B$53,0))))</f>
        <v>1</v>
      </c>
      <c r="T94" s="5"/>
      <c r="U94" s="9">
        <f t="shared" si="18"/>
        <v>2471.2871999999998</v>
      </c>
      <c r="V94" s="9">
        <f t="shared" si="19"/>
        <v>2471.2871999999998</v>
      </c>
      <c r="W94" s="9">
        <f t="shared" si="20"/>
        <v>2471.2871999999998</v>
      </c>
      <c r="X94" s="9">
        <f t="shared" si="21"/>
        <v>2471.2871999999998</v>
      </c>
      <c r="Y94" s="9">
        <f t="shared" si="22"/>
        <v>2471.2871999999998</v>
      </c>
      <c r="AI94"/>
    </row>
    <row r="95" spans="1:35" ht="12.75" customHeight="1" x14ac:dyDescent="0.25">
      <c r="A95"/>
      <c r="B95" s="46" t="str">
        <f>IF(ISBLANK(Costs!B95), "", Costs!B95)</f>
        <v>Cloud</v>
      </c>
      <c r="C95" s="46" t="str">
        <f>IF(ISBLANK(Costs!C95), "", Costs!C95)</f>
        <v>Sharepoint</v>
      </c>
      <c r="D95" s="46" t="str">
        <f>IF(ISBLANK(Costs!D95), "", Costs!D95)</f>
        <v>Storage</v>
      </c>
      <c r="E95" s="46" t="str">
        <f>IF(ISBLANK(Costs!E95), "", Costs!E95)</f>
        <v>Production</v>
      </c>
      <c r="F95" s="46" t="str">
        <f>IF(ISBLANK(Costs!F95), "", Costs!F95)</f>
        <v>Contracts</v>
      </c>
      <c r="G95" s="46" t="str">
        <f>IF(ISBLANK(Costs!G95), "", Costs!G95)</f>
        <v/>
      </c>
      <c r="H95" s="46" t="str">
        <f>IF(ISBLANK(Costs!H95), "", Costs!H95)</f>
        <v>Opex</v>
      </c>
      <c r="I95" s="46" t="b">
        <f>IF(ISBLANK(Costs!I95), "", Costs!I95)</f>
        <v>1</v>
      </c>
      <c r="J95" s="14" t="str">
        <f>IF(ISBLANK(Costs!J95), "", Costs!J95)</f>
        <v/>
      </c>
      <c r="L95" s="44">
        <f>IF(ISBLANK(Costs!L95), 0, Costs!L95)</f>
        <v>3782.4119999999994</v>
      </c>
      <c r="N95" s="5"/>
      <c r="O95" s="54">
        <f>IF($C95="",0,IF($I95,INDEX(Assumptions!E$34:E$43,MATCH($C95,CriticalApp_Migration,0))*INDEX(Assumptions!$E$15:$G$22,MATCH($C95,Assumptions!$B$15:$B$22,0),MATCH($A$3,Options,0)),INDEX(Assumptions!E$51:E$53,MATCH($A$3,Assumptions!$B$51:$B$53,0))))</f>
        <v>1</v>
      </c>
      <c r="P95" s="54">
        <f>IF($C95="",0,IF($I95,INDEX(Assumptions!F$34:F$43,MATCH($C95,CriticalApp_Migration,0))*INDEX(Assumptions!$E$15:$G$22,MATCH($C95,Assumptions!$B$15:$B$22,0),MATCH($A$3,Options,0)),INDEX(Assumptions!F$51:F$53,MATCH($A$3,Assumptions!$B$51:$B$53,0))))</f>
        <v>1</v>
      </c>
      <c r="Q95" s="54">
        <f>IF($C95="",0,IF($I95,INDEX(Assumptions!G$34:G$43,MATCH($C95,CriticalApp_Migration,0))*INDEX(Assumptions!$E$15:$G$22,MATCH($C95,Assumptions!$B$15:$B$22,0),MATCH($A$3,Options,0)),INDEX(Assumptions!G$51:G$53,MATCH($A$3,Assumptions!$B$51:$B$53,0))))</f>
        <v>1</v>
      </c>
      <c r="R95" s="54">
        <f>IF($C95="",0,IF($I95,INDEX(Assumptions!H$34:H$43,MATCH($C95,CriticalApp_Migration,0))*INDEX(Assumptions!$E$15:$G$22,MATCH($C95,Assumptions!$B$15:$B$22,0),MATCH($A$3,Options,0)),INDEX(Assumptions!H$51:H$53,MATCH($A$3,Assumptions!$B$51:$B$53,0))))</f>
        <v>1</v>
      </c>
      <c r="S95" s="54">
        <f>IF($C95="",0,IF($I95,INDEX(Assumptions!I$34:I$43,MATCH($C95,CriticalApp_Migration,0))*INDEX(Assumptions!$E$15:$G$22,MATCH($C95,Assumptions!$B$15:$B$22,0),MATCH($A$3,Options,0)),INDEX(Assumptions!I$51:I$53,MATCH($A$3,Assumptions!$B$51:$B$53,0))))</f>
        <v>1</v>
      </c>
      <c r="T95" s="5"/>
      <c r="U95" s="9">
        <f t="shared" si="18"/>
        <v>3782.4119999999994</v>
      </c>
      <c r="V95" s="9">
        <f t="shared" si="19"/>
        <v>3782.4119999999994</v>
      </c>
      <c r="W95" s="9">
        <f t="shared" si="20"/>
        <v>3782.4119999999994</v>
      </c>
      <c r="X95" s="9">
        <f t="shared" si="21"/>
        <v>3782.4119999999994</v>
      </c>
      <c r="Y95" s="9">
        <f t="shared" si="22"/>
        <v>3782.4119999999994</v>
      </c>
      <c r="AI95"/>
    </row>
    <row r="96" spans="1:35" ht="12.75" customHeight="1" x14ac:dyDescent="0.25">
      <c r="A96"/>
      <c r="B96" s="46" t="str">
        <f>IF(ISBLANK(Costs!B96), "", Costs!B96)</f>
        <v>Cloud</v>
      </c>
      <c r="C96" s="46" t="str">
        <f>IF(ISBLANK(Costs!C96), "", Costs!C96)</f>
        <v>Non-critical apps</v>
      </c>
      <c r="D96" s="46" t="str">
        <f>IF(ISBLANK(Costs!D96), "", Costs!D96)</f>
        <v>Storage</v>
      </c>
      <c r="E96" s="46" t="str">
        <f>IF(ISBLANK(Costs!E96), "", Costs!E96)</f>
        <v>Production</v>
      </c>
      <c r="F96" s="46" t="str">
        <f>IF(ISBLANK(Costs!F96), "", Costs!F96)</f>
        <v>Contracts</v>
      </c>
      <c r="G96" s="46" t="str">
        <f>IF(ISBLANK(Costs!G96), "", Costs!G96)</f>
        <v/>
      </c>
      <c r="H96" s="46" t="str">
        <f>IF(ISBLANK(Costs!H96), "", Costs!H96)</f>
        <v>Opex</v>
      </c>
      <c r="I96" s="46" t="b">
        <f>IF(ISBLANK(Costs!I96), "", Costs!I96)</f>
        <v>0</v>
      </c>
      <c r="J96" s="14" t="str">
        <f>IF(ISBLANK(Costs!J96), "", Costs!J96)</f>
        <v/>
      </c>
      <c r="L96" s="44">
        <f>IF(ISBLANK(Costs!L96), 0, Costs!L96)</f>
        <v>171736.25999999995</v>
      </c>
      <c r="N96" s="5"/>
      <c r="O96" s="54">
        <f>IF($C96="",0,IF($I96,INDEX(Assumptions!E$34:E$43,MATCH($C96,CriticalApp_Migration,0))*INDEX(Assumptions!$E$15:$G$22,MATCH($C96,Assumptions!$B$15:$B$22,0),MATCH($A$3,Options,0)),INDEX(Assumptions!E$51:E$53,MATCH($A$3,Assumptions!$B$51:$B$53,0))))</f>
        <v>0</v>
      </c>
      <c r="P96" s="54">
        <f>IF($C96="",0,IF($I96,INDEX(Assumptions!F$34:F$43,MATCH($C96,CriticalApp_Migration,0))*INDEX(Assumptions!$E$15:$G$22,MATCH($C96,Assumptions!$B$15:$B$22,0),MATCH($A$3,Options,0)),INDEX(Assumptions!F$51:F$53,MATCH($A$3,Assumptions!$B$51:$B$53,0))))</f>
        <v>0</v>
      </c>
      <c r="Q96" s="54">
        <f>IF($C96="",0,IF($I96,INDEX(Assumptions!G$34:G$43,MATCH($C96,CriticalApp_Migration,0))*INDEX(Assumptions!$E$15:$G$22,MATCH($C96,Assumptions!$B$15:$B$22,0),MATCH($A$3,Options,0)),INDEX(Assumptions!G$51:G$53,MATCH($A$3,Assumptions!$B$51:$B$53,0))))</f>
        <v>0</v>
      </c>
      <c r="R96" s="54">
        <f>IF($C96="",0,IF($I96,INDEX(Assumptions!H$34:H$43,MATCH($C96,CriticalApp_Migration,0))*INDEX(Assumptions!$E$15:$G$22,MATCH($C96,Assumptions!$B$15:$B$22,0),MATCH($A$3,Options,0)),INDEX(Assumptions!H$51:H$53,MATCH($A$3,Assumptions!$B$51:$B$53,0))))</f>
        <v>0</v>
      </c>
      <c r="S96" s="54">
        <f>IF($C96="",0,IF($I96,INDEX(Assumptions!I$34:I$43,MATCH($C96,CriticalApp_Migration,0))*INDEX(Assumptions!$E$15:$G$22,MATCH($C96,Assumptions!$B$15:$B$22,0),MATCH($A$3,Options,0)),INDEX(Assumptions!I$51:I$53,MATCH($A$3,Assumptions!$B$51:$B$53,0))))</f>
        <v>0</v>
      </c>
      <c r="T96" s="5"/>
      <c r="U96" s="9">
        <f t="shared" si="18"/>
        <v>0</v>
      </c>
      <c r="V96" s="9">
        <f t="shared" si="19"/>
        <v>0</v>
      </c>
      <c r="W96" s="9">
        <f t="shared" si="20"/>
        <v>0</v>
      </c>
      <c r="X96" s="9">
        <f t="shared" si="21"/>
        <v>0</v>
      </c>
      <c r="Y96" s="9">
        <f t="shared" si="22"/>
        <v>0</v>
      </c>
      <c r="AI96"/>
    </row>
    <row r="97" spans="1:44" ht="12.75" customHeight="1" x14ac:dyDescent="0.25">
      <c r="A97"/>
      <c r="B97" s="46" t="str">
        <f>IF(ISBLANK(Costs!B97), "", Costs!B97)</f>
        <v>Cloud</v>
      </c>
      <c r="C97" s="46" t="str">
        <f>IF(ISBLANK(Costs!C97), "", Costs!C97)</f>
        <v>Non-critical apps</v>
      </c>
      <c r="D97" s="46" t="str">
        <f>IF(ISBLANK(Costs!D97), "", Costs!D97)</f>
        <v>Storage</v>
      </c>
      <c r="E97" s="46" t="str">
        <f>IF(ISBLANK(Costs!E97), "", Costs!E97)</f>
        <v>Dev</v>
      </c>
      <c r="F97" s="46" t="str">
        <f>IF(ISBLANK(Costs!F97), "", Costs!F97)</f>
        <v>Contracts</v>
      </c>
      <c r="G97" s="46" t="str">
        <f>IF(ISBLANK(Costs!G97), "", Costs!G97)</f>
        <v/>
      </c>
      <c r="H97" s="46" t="str">
        <f>IF(ISBLANK(Costs!H97), "", Costs!H97)</f>
        <v>Opex</v>
      </c>
      <c r="I97" s="46" t="b">
        <f>IF(ISBLANK(Costs!I97), "", Costs!I97)</f>
        <v>0</v>
      </c>
      <c r="J97" s="14" t="str">
        <f>IF(ISBLANK(Costs!J97), "", Costs!J97)</f>
        <v/>
      </c>
      <c r="L97" s="44">
        <f>IF(ISBLANK(Costs!L97), 0, Costs!L97)</f>
        <v>41180.997599999988</v>
      </c>
      <c r="N97" s="5"/>
      <c r="O97" s="54">
        <f>IF($C97="",0,IF($I97,INDEX(Assumptions!E$34:E$43,MATCH($C97,CriticalApp_Migration,0))*INDEX(Assumptions!$E$15:$G$22,MATCH($C97,Assumptions!$B$15:$B$22,0),MATCH($A$3,Options,0)),INDEX(Assumptions!E$51:E$53,MATCH($A$3,Assumptions!$B$51:$B$53,0))))</f>
        <v>0</v>
      </c>
      <c r="P97" s="54">
        <f>IF($C97="",0,IF($I97,INDEX(Assumptions!F$34:F$43,MATCH($C97,CriticalApp_Migration,0))*INDEX(Assumptions!$E$15:$G$22,MATCH($C97,Assumptions!$B$15:$B$22,0),MATCH($A$3,Options,0)),INDEX(Assumptions!F$51:F$53,MATCH($A$3,Assumptions!$B$51:$B$53,0))))</f>
        <v>0</v>
      </c>
      <c r="Q97" s="54">
        <f>IF($C97="",0,IF($I97,INDEX(Assumptions!G$34:G$43,MATCH($C97,CriticalApp_Migration,0))*INDEX(Assumptions!$E$15:$G$22,MATCH($C97,Assumptions!$B$15:$B$22,0),MATCH($A$3,Options,0)),INDEX(Assumptions!G$51:G$53,MATCH($A$3,Assumptions!$B$51:$B$53,0))))</f>
        <v>0</v>
      </c>
      <c r="R97" s="54">
        <f>IF($C97="",0,IF($I97,INDEX(Assumptions!H$34:H$43,MATCH($C97,CriticalApp_Migration,0))*INDEX(Assumptions!$E$15:$G$22,MATCH($C97,Assumptions!$B$15:$B$22,0),MATCH($A$3,Options,0)),INDEX(Assumptions!H$51:H$53,MATCH($A$3,Assumptions!$B$51:$B$53,0))))</f>
        <v>0</v>
      </c>
      <c r="S97" s="54">
        <f>IF($C97="",0,IF($I97,INDEX(Assumptions!I$34:I$43,MATCH($C97,CriticalApp_Migration,0))*INDEX(Assumptions!$E$15:$G$22,MATCH($C97,Assumptions!$B$15:$B$22,0),MATCH($A$3,Options,0)),INDEX(Assumptions!I$51:I$53,MATCH($A$3,Assumptions!$B$51:$B$53,0))))</f>
        <v>0</v>
      </c>
      <c r="T97" s="5"/>
      <c r="U97" s="9">
        <f t="shared" si="18"/>
        <v>0</v>
      </c>
      <c r="V97" s="9">
        <f t="shared" si="19"/>
        <v>0</v>
      </c>
      <c r="W97" s="9">
        <f t="shared" si="20"/>
        <v>0</v>
      </c>
      <c r="X97" s="9">
        <f t="shared" si="21"/>
        <v>0</v>
      </c>
      <c r="Y97" s="9">
        <f t="shared" si="22"/>
        <v>0</v>
      </c>
      <c r="AI97"/>
    </row>
    <row r="98" spans="1:44" ht="12.75" customHeight="1" x14ac:dyDescent="0.25">
      <c r="A98"/>
      <c r="B98" s="46" t="str">
        <f>IF(ISBLANK(Costs!B98), "", Costs!B98)</f>
        <v>Cloud</v>
      </c>
      <c r="C98" s="46" t="str">
        <f>IF(ISBLANK(Costs!C98), "", Costs!C98)</f>
        <v>Non-critical apps</v>
      </c>
      <c r="D98" s="46" t="str">
        <f>IF(ISBLANK(Costs!D98), "", Costs!D98)</f>
        <v>Storage</v>
      </c>
      <c r="E98" s="46" t="str">
        <f>IF(ISBLANK(Costs!E98), "", Costs!E98)</f>
        <v>UAT</v>
      </c>
      <c r="F98" s="46" t="str">
        <f>IF(ISBLANK(Costs!F98), "", Costs!F98)</f>
        <v>Contracts</v>
      </c>
      <c r="G98" s="46" t="str">
        <f>IF(ISBLANK(Costs!G98), "", Costs!G98)</f>
        <v/>
      </c>
      <c r="H98" s="46" t="str">
        <f>IF(ISBLANK(Costs!H98), "", Costs!H98)</f>
        <v>Opex</v>
      </c>
      <c r="I98" s="46" t="b">
        <f>IF(ISBLANK(Costs!I98), "", Costs!I98)</f>
        <v>0</v>
      </c>
      <c r="J98" s="14" t="str">
        <f>IF(ISBLANK(Costs!J98), "", Costs!J98)</f>
        <v/>
      </c>
      <c r="L98" s="44">
        <f>IF(ISBLANK(Costs!L98), 0, Costs!L98)</f>
        <v>3519.9503999999997</v>
      </c>
      <c r="N98" s="5"/>
      <c r="O98" s="54">
        <f>IF($C98="",0,IF($I98,INDEX(Assumptions!E$34:E$43,MATCH($C98,CriticalApp_Migration,0))*INDEX(Assumptions!$E$15:$G$22,MATCH($C98,Assumptions!$B$15:$B$22,0),MATCH($A$3,Options,0)),INDEX(Assumptions!E$51:E$53,MATCH($A$3,Assumptions!$B$51:$B$53,0))))</f>
        <v>0</v>
      </c>
      <c r="P98" s="54">
        <f>IF($C98="",0,IF($I98,INDEX(Assumptions!F$34:F$43,MATCH($C98,CriticalApp_Migration,0))*INDEX(Assumptions!$E$15:$G$22,MATCH($C98,Assumptions!$B$15:$B$22,0),MATCH($A$3,Options,0)),INDEX(Assumptions!F$51:F$53,MATCH($A$3,Assumptions!$B$51:$B$53,0))))</f>
        <v>0</v>
      </c>
      <c r="Q98" s="54">
        <f>IF($C98="",0,IF($I98,INDEX(Assumptions!G$34:G$43,MATCH($C98,CriticalApp_Migration,0))*INDEX(Assumptions!$E$15:$G$22,MATCH($C98,Assumptions!$B$15:$B$22,0),MATCH($A$3,Options,0)),INDEX(Assumptions!G$51:G$53,MATCH($A$3,Assumptions!$B$51:$B$53,0))))</f>
        <v>0</v>
      </c>
      <c r="R98" s="54">
        <f>IF($C98="",0,IF($I98,INDEX(Assumptions!H$34:H$43,MATCH($C98,CriticalApp_Migration,0))*INDEX(Assumptions!$E$15:$G$22,MATCH($C98,Assumptions!$B$15:$B$22,0),MATCH($A$3,Options,0)),INDEX(Assumptions!H$51:H$53,MATCH($A$3,Assumptions!$B$51:$B$53,0))))</f>
        <v>0</v>
      </c>
      <c r="S98" s="54">
        <f>IF($C98="",0,IF($I98,INDEX(Assumptions!I$34:I$43,MATCH($C98,CriticalApp_Migration,0))*INDEX(Assumptions!$E$15:$G$22,MATCH($C98,Assumptions!$B$15:$B$22,0),MATCH($A$3,Options,0)),INDEX(Assumptions!I$51:I$53,MATCH($A$3,Assumptions!$B$51:$B$53,0))))</f>
        <v>0</v>
      </c>
      <c r="T98" s="5"/>
      <c r="U98" s="9">
        <f t="shared" si="18"/>
        <v>0</v>
      </c>
      <c r="V98" s="9">
        <f t="shared" si="19"/>
        <v>0</v>
      </c>
      <c r="W98" s="9">
        <f t="shared" si="20"/>
        <v>0</v>
      </c>
      <c r="X98" s="9">
        <f t="shared" si="21"/>
        <v>0</v>
      </c>
      <c r="Y98" s="9">
        <f t="shared" si="22"/>
        <v>0</v>
      </c>
      <c r="AI98"/>
    </row>
    <row r="99" spans="1:44" ht="12.75" customHeight="1" x14ac:dyDescent="0.25">
      <c r="A99"/>
      <c r="B99" s="46" t="str">
        <f>IF(ISBLANK(Costs!B99), "", Costs!B99)</f>
        <v>Cloud</v>
      </c>
      <c r="C99" s="46" t="str">
        <f>IF(ISBLANK(Costs!C99), "", Costs!C99)</f>
        <v>Non-critical apps</v>
      </c>
      <c r="D99" s="46" t="str">
        <f>IF(ISBLANK(Costs!D99), "", Costs!D99)</f>
        <v>Server</v>
      </c>
      <c r="E99" s="46" t="str">
        <f>IF(ISBLANK(Costs!E99), "", Costs!E99)</f>
        <v>Production</v>
      </c>
      <c r="F99" s="46" t="str">
        <f>IF(ISBLANK(Costs!F99), "", Costs!F99)</f>
        <v>Contracts</v>
      </c>
      <c r="G99" s="46" t="str">
        <f>IF(ISBLANK(Costs!G99), "", Costs!G99)</f>
        <v/>
      </c>
      <c r="H99" s="46" t="str">
        <f>IF(ISBLANK(Costs!H99), "", Costs!H99)</f>
        <v>Opex</v>
      </c>
      <c r="I99" s="46" t="b">
        <f>IF(ISBLANK(Costs!I99), "", Costs!I99)</f>
        <v>0</v>
      </c>
      <c r="J99" s="14" t="str">
        <f>IF(ISBLANK(Costs!J99), "", Costs!J99)</f>
        <v/>
      </c>
      <c r="L99" s="44">
        <f>IF(ISBLANK(Costs!L99), 0, Costs!L99)</f>
        <v>801700.19760000019</v>
      </c>
      <c r="N99" s="5"/>
      <c r="O99" s="54">
        <f>IF($C99="",0,IF($I99,INDEX(Assumptions!E$34:E$43,MATCH($C99,CriticalApp_Migration,0))*INDEX(Assumptions!$E$15:$G$22,MATCH($C99,Assumptions!$B$15:$B$22,0),MATCH($A$3,Options,0)),INDEX(Assumptions!E$51:E$53,MATCH($A$3,Assumptions!$B$51:$B$53,0))))</f>
        <v>0</v>
      </c>
      <c r="P99" s="54">
        <f>IF($C99="",0,IF($I99,INDEX(Assumptions!F$34:F$43,MATCH($C99,CriticalApp_Migration,0))*INDEX(Assumptions!$E$15:$G$22,MATCH($C99,Assumptions!$B$15:$B$22,0),MATCH($A$3,Options,0)),INDEX(Assumptions!F$51:F$53,MATCH($A$3,Assumptions!$B$51:$B$53,0))))</f>
        <v>0</v>
      </c>
      <c r="Q99" s="54">
        <f>IF($C99="",0,IF($I99,INDEX(Assumptions!G$34:G$43,MATCH($C99,CriticalApp_Migration,0))*INDEX(Assumptions!$E$15:$G$22,MATCH($C99,Assumptions!$B$15:$B$22,0),MATCH($A$3,Options,0)),INDEX(Assumptions!G$51:G$53,MATCH($A$3,Assumptions!$B$51:$B$53,0))))</f>
        <v>0</v>
      </c>
      <c r="R99" s="54">
        <f>IF($C99="",0,IF($I99,INDEX(Assumptions!H$34:H$43,MATCH($C99,CriticalApp_Migration,0))*INDEX(Assumptions!$E$15:$G$22,MATCH($C99,Assumptions!$B$15:$B$22,0),MATCH($A$3,Options,0)),INDEX(Assumptions!H$51:H$53,MATCH($A$3,Assumptions!$B$51:$B$53,0))))</f>
        <v>0</v>
      </c>
      <c r="S99" s="54">
        <f>IF($C99="",0,IF($I99,INDEX(Assumptions!I$34:I$43,MATCH($C99,CriticalApp_Migration,0))*INDEX(Assumptions!$E$15:$G$22,MATCH($C99,Assumptions!$B$15:$B$22,0),MATCH($A$3,Options,0)),INDEX(Assumptions!I$51:I$53,MATCH($A$3,Assumptions!$B$51:$B$53,0))))</f>
        <v>0</v>
      </c>
      <c r="T99" s="5"/>
      <c r="U99" s="9">
        <f t="shared" si="18"/>
        <v>0</v>
      </c>
      <c r="V99" s="9">
        <f t="shared" si="19"/>
        <v>0</v>
      </c>
      <c r="W99" s="9">
        <f t="shared" si="20"/>
        <v>0</v>
      </c>
      <c r="X99" s="9">
        <f t="shared" si="21"/>
        <v>0</v>
      </c>
      <c r="Y99" s="9">
        <f t="shared" si="22"/>
        <v>0</v>
      </c>
      <c r="AI99"/>
    </row>
    <row r="100" spans="1:44" ht="12.75" customHeight="1" x14ac:dyDescent="0.25">
      <c r="A100"/>
      <c r="B100" s="46" t="str">
        <f>IF(ISBLANK(Costs!B100), "", Costs!B100)</f>
        <v>Cloud</v>
      </c>
      <c r="C100" s="46" t="str">
        <f>IF(ISBLANK(Costs!C100), "", Costs!C100)</f>
        <v>Non-critical apps</v>
      </c>
      <c r="D100" s="46" t="str">
        <f>IF(ISBLANK(Costs!D100), "", Costs!D100)</f>
        <v>Server</v>
      </c>
      <c r="E100" s="46" t="str">
        <f>IF(ISBLANK(Costs!E100), "", Costs!E100)</f>
        <v>Dev</v>
      </c>
      <c r="F100" s="46" t="str">
        <f>IF(ISBLANK(Costs!F100), "", Costs!F100)</f>
        <v>Contracts</v>
      </c>
      <c r="G100" s="46" t="str">
        <f>IF(ISBLANK(Costs!G100), "", Costs!G100)</f>
        <v/>
      </c>
      <c r="H100" s="46" t="str">
        <f>IF(ISBLANK(Costs!H100), "", Costs!H100)</f>
        <v>Opex</v>
      </c>
      <c r="I100" s="46" t="b">
        <f>IF(ISBLANK(Costs!I100), "", Costs!I100)</f>
        <v>0</v>
      </c>
      <c r="J100" s="14" t="str">
        <f>IF(ISBLANK(Costs!J100), "", Costs!J100)</f>
        <v/>
      </c>
      <c r="L100" s="44">
        <f>IF(ISBLANK(Costs!L100), 0, Costs!L100)</f>
        <v>108081.28320000005</v>
      </c>
      <c r="N100" s="5"/>
      <c r="O100" s="54">
        <f>IF($C100="",0,IF($I100,INDEX(Assumptions!E$34:E$43,MATCH($C100,CriticalApp_Migration,0))*INDEX(Assumptions!$E$15:$G$22,MATCH($C100,Assumptions!$B$15:$B$22,0),MATCH($A$3,Options,0)),INDEX(Assumptions!E$51:E$53,MATCH($A$3,Assumptions!$B$51:$B$53,0))))</f>
        <v>0</v>
      </c>
      <c r="P100" s="54">
        <f>IF($C100="",0,IF($I100,INDEX(Assumptions!F$34:F$43,MATCH($C100,CriticalApp_Migration,0))*INDEX(Assumptions!$E$15:$G$22,MATCH($C100,Assumptions!$B$15:$B$22,0),MATCH($A$3,Options,0)),INDEX(Assumptions!F$51:F$53,MATCH($A$3,Assumptions!$B$51:$B$53,0))))</f>
        <v>0</v>
      </c>
      <c r="Q100" s="54">
        <f>IF($C100="",0,IF($I100,INDEX(Assumptions!G$34:G$43,MATCH($C100,CriticalApp_Migration,0))*INDEX(Assumptions!$E$15:$G$22,MATCH($C100,Assumptions!$B$15:$B$22,0),MATCH($A$3,Options,0)),INDEX(Assumptions!G$51:G$53,MATCH($A$3,Assumptions!$B$51:$B$53,0))))</f>
        <v>0</v>
      </c>
      <c r="R100" s="54">
        <f>IF($C100="",0,IF($I100,INDEX(Assumptions!H$34:H$43,MATCH($C100,CriticalApp_Migration,0))*INDEX(Assumptions!$E$15:$G$22,MATCH($C100,Assumptions!$B$15:$B$22,0),MATCH($A$3,Options,0)),INDEX(Assumptions!H$51:H$53,MATCH($A$3,Assumptions!$B$51:$B$53,0))))</f>
        <v>0</v>
      </c>
      <c r="S100" s="54">
        <f>IF($C100="",0,IF($I100,INDEX(Assumptions!I$34:I$43,MATCH($C100,CriticalApp_Migration,0))*INDEX(Assumptions!$E$15:$G$22,MATCH($C100,Assumptions!$B$15:$B$22,0),MATCH($A$3,Options,0)),INDEX(Assumptions!I$51:I$53,MATCH($A$3,Assumptions!$B$51:$B$53,0))))</f>
        <v>0</v>
      </c>
      <c r="T100" s="5"/>
      <c r="U100" s="9">
        <f t="shared" si="18"/>
        <v>0</v>
      </c>
      <c r="V100" s="9">
        <f t="shared" si="19"/>
        <v>0</v>
      </c>
      <c r="W100" s="9">
        <f t="shared" si="20"/>
        <v>0</v>
      </c>
      <c r="X100" s="9">
        <f t="shared" si="21"/>
        <v>0</v>
      </c>
      <c r="Y100" s="9">
        <f t="shared" si="22"/>
        <v>0</v>
      </c>
      <c r="AI100"/>
    </row>
    <row r="101" spans="1:44" ht="12.75" customHeight="1" x14ac:dyDescent="0.25">
      <c r="A101"/>
      <c r="B101" s="46" t="str">
        <f>IF(ISBLANK(Costs!B101), "", Costs!B101)</f>
        <v>Cloud</v>
      </c>
      <c r="C101" s="46" t="str">
        <f>IF(ISBLANK(Costs!C101), "", Costs!C101)</f>
        <v>Non-critical apps</v>
      </c>
      <c r="D101" s="46" t="str">
        <f>IF(ISBLANK(Costs!D101), "", Costs!D101)</f>
        <v>Server</v>
      </c>
      <c r="E101" s="46" t="str">
        <f>IF(ISBLANK(Costs!E101), "", Costs!E101)</f>
        <v>UAT</v>
      </c>
      <c r="F101" s="46" t="str">
        <f>IF(ISBLANK(Costs!F101), "", Costs!F101)</f>
        <v>Contracts</v>
      </c>
      <c r="G101" s="46" t="str">
        <f>IF(ISBLANK(Costs!G101), "", Costs!G101)</f>
        <v/>
      </c>
      <c r="H101" s="46" t="str">
        <f>IF(ISBLANK(Costs!H101), "", Costs!H101)</f>
        <v>Opex</v>
      </c>
      <c r="I101" s="46" t="b">
        <f>IF(ISBLANK(Costs!I101), "", Costs!I101)</f>
        <v>0</v>
      </c>
      <c r="J101" s="14" t="str">
        <f>IF(ISBLANK(Costs!J101), "", Costs!J101)</f>
        <v/>
      </c>
      <c r="L101" s="44">
        <f>IF(ISBLANK(Costs!L101), 0, Costs!L101)</f>
        <v>6953.6385599999994</v>
      </c>
      <c r="N101" s="5"/>
      <c r="O101" s="54">
        <f>IF($C101="",0,IF($I101,INDEX(Assumptions!E$34:E$43,MATCH($C101,CriticalApp_Migration,0))*INDEX(Assumptions!$E$15:$G$22,MATCH($C101,Assumptions!$B$15:$B$22,0),MATCH($A$3,Options,0)),INDEX(Assumptions!E$51:E$53,MATCH($A$3,Assumptions!$B$51:$B$53,0))))</f>
        <v>0</v>
      </c>
      <c r="P101" s="54">
        <f>IF($C101="",0,IF($I101,INDEX(Assumptions!F$34:F$43,MATCH($C101,CriticalApp_Migration,0))*INDEX(Assumptions!$E$15:$G$22,MATCH($C101,Assumptions!$B$15:$B$22,0),MATCH($A$3,Options,0)),INDEX(Assumptions!F$51:F$53,MATCH($A$3,Assumptions!$B$51:$B$53,0))))</f>
        <v>0</v>
      </c>
      <c r="Q101" s="54">
        <f>IF($C101="",0,IF($I101,INDEX(Assumptions!G$34:G$43,MATCH($C101,CriticalApp_Migration,0))*INDEX(Assumptions!$E$15:$G$22,MATCH($C101,Assumptions!$B$15:$B$22,0),MATCH($A$3,Options,0)),INDEX(Assumptions!G$51:G$53,MATCH($A$3,Assumptions!$B$51:$B$53,0))))</f>
        <v>0</v>
      </c>
      <c r="R101" s="54">
        <f>IF($C101="",0,IF($I101,INDEX(Assumptions!H$34:H$43,MATCH($C101,CriticalApp_Migration,0))*INDEX(Assumptions!$E$15:$G$22,MATCH($C101,Assumptions!$B$15:$B$22,0),MATCH($A$3,Options,0)),INDEX(Assumptions!H$51:H$53,MATCH($A$3,Assumptions!$B$51:$B$53,0))))</f>
        <v>0</v>
      </c>
      <c r="S101" s="54">
        <f>IF($C101="",0,IF($I101,INDEX(Assumptions!I$34:I$43,MATCH($C101,CriticalApp_Migration,0))*INDEX(Assumptions!$E$15:$G$22,MATCH($C101,Assumptions!$B$15:$B$22,0),MATCH($A$3,Options,0)),INDEX(Assumptions!I$51:I$53,MATCH($A$3,Assumptions!$B$51:$B$53,0))))</f>
        <v>0</v>
      </c>
      <c r="T101" s="5"/>
      <c r="U101" s="9">
        <f t="shared" si="18"/>
        <v>0</v>
      </c>
      <c r="V101" s="9">
        <f t="shared" si="19"/>
        <v>0</v>
      </c>
      <c r="W101" s="9">
        <f t="shared" si="20"/>
        <v>0</v>
      </c>
      <c r="X101" s="9">
        <f t="shared" si="21"/>
        <v>0</v>
      </c>
      <c r="Y101" s="9">
        <f t="shared" si="22"/>
        <v>0</v>
      </c>
      <c r="AI101"/>
    </row>
    <row r="102" spans="1:44" ht="12.75" customHeight="1" x14ac:dyDescent="0.25">
      <c r="A102"/>
      <c r="B102" s="46" t="str">
        <f>IF(ISBLANK(Costs!B102), "", Costs!B102)</f>
        <v>Cloud</v>
      </c>
      <c r="C102" s="46" t="str">
        <f>IF(ISBLANK(Costs!C102), "", Costs!C102)</f>
        <v>Network drives</v>
      </c>
      <c r="D102" s="46" t="str">
        <f>IF(ISBLANK(Costs!D102), "", Costs!D102)</f>
        <v>Server</v>
      </c>
      <c r="E102" s="46" t="str">
        <f>IF(ISBLANK(Costs!E102), "", Costs!E102)</f>
        <v>Production</v>
      </c>
      <c r="F102" s="46" t="str">
        <f>IF(ISBLANK(Costs!F102), "", Costs!F102)</f>
        <v>Contracts</v>
      </c>
      <c r="G102" s="46" t="str">
        <f>IF(ISBLANK(Costs!G102), "", Costs!G102)</f>
        <v/>
      </c>
      <c r="H102" s="46" t="str">
        <f>IF(ISBLANK(Costs!H102), "", Costs!H102)</f>
        <v>Opex</v>
      </c>
      <c r="I102" s="46" t="b">
        <f>IF(ISBLANK(Costs!I102), "", Costs!I102)</f>
        <v>1</v>
      </c>
      <c r="J102" s="14" t="str">
        <f>IF(ISBLANK(Costs!J102), "", Costs!J102)</f>
        <v/>
      </c>
      <c r="L102" s="44">
        <f>IF(ISBLANK(Costs!L102), 0, Costs!L102)</f>
        <v>82059.165599999993</v>
      </c>
      <c r="N102" s="5"/>
      <c r="O102" s="54">
        <f>IF($C102="",0,IF($I102,INDEX(Assumptions!E$34:E$43,MATCH($C102,CriticalApp_Migration,0))*INDEX(Assumptions!$E$15:$G$22,MATCH($C102,Assumptions!$B$15:$B$22,0),MATCH($A$3,Options,0)),INDEX(Assumptions!E$51:E$53,MATCH($A$3,Assumptions!$B$51:$B$53,0))))</f>
        <v>1</v>
      </c>
      <c r="P102" s="54">
        <f>IF($C102="",0,IF($I102,INDEX(Assumptions!F$34:F$43,MATCH($C102,CriticalApp_Migration,0))*INDEX(Assumptions!$E$15:$G$22,MATCH($C102,Assumptions!$B$15:$B$22,0),MATCH($A$3,Options,0)),INDEX(Assumptions!F$51:F$53,MATCH($A$3,Assumptions!$B$51:$B$53,0))))</f>
        <v>1</v>
      </c>
      <c r="Q102" s="54">
        <f>IF($C102="",0,IF($I102,INDEX(Assumptions!G$34:G$43,MATCH($C102,CriticalApp_Migration,0))*INDEX(Assumptions!$E$15:$G$22,MATCH($C102,Assumptions!$B$15:$B$22,0),MATCH($A$3,Options,0)),INDEX(Assumptions!G$51:G$53,MATCH($A$3,Assumptions!$B$51:$B$53,0))))</f>
        <v>1</v>
      </c>
      <c r="R102" s="54">
        <f>IF($C102="",0,IF($I102,INDEX(Assumptions!H$34:H$43,MATCH($C102,CriticalApp_Migration,0))*INDEX(Assumptions!$E$15:$G$22,MATCH($C102,Assumptions!$B$15:$B$22,0),MATCH($A$3,Options,0)),INDEX(Assumptions!H$51:H$53,MATCH($A$3,Assumptions!$B$51:$B$53,0))))</f>
        <v>1</v>
      </c>
      <c r="S102" s="54">
        <f>IF($C102="",0,IF($I102,INDEX(Assumptions!I$34:I$43,MATCH($C102,CriticalApp_Migration,0))*INDEX(Assumptions!$E$15:$G$22,MATCH($C102,Assumptions!$B$15:$B$22,0),MATCH($A$3,Options,0)),INDEX(Assumptions!I$51:I$53,MATCH($A$3,Assumptions!$B$51:$B$53,0))))</f>
        <v>1</v>
      </c>
      <c r="T102" s="5"/>
      <c r="U102" s="9">
        <f t="shared" si="18"/>
        <v>82059.165599999993</v>
      </c>
      <c r="V102" s="9">
        <f t="shared" si="19"/>
        <v>82059.165599999993</v>
      </c>
      <c r="W102" s="9">
        <f t="shared" si="20"/>
        <v>82059.165599999993</v>
      </c>
      <c r="X102" s="9">
        <f t="shared" si="21"/>
        <v>82059.165599999993</v>
      </c>
      <c r="Y102" s="9">
        <f t="shared" si="22"/>
        <v>82059.165599999993</v>
      </c>
      <c r="Z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</row>
    <row r="103" spans="1:44" ht="12.75" customHeight="1" x14ac:dyDescent="0.25">
      <c r="A103"/>
      <c r="B103" s="46" t="str">
        <f>IF(ISBLANK(Costs!B103), "", Costs!B103)</f>
        <v>Cloud</v>
      </c>
      <c r="C103" s="46" t="str">
        <f>IF(ISBLANK(Costs!C103), "", Costs!C103)</f>
        <v>Itron IEE</v>
      </c>
      <c r="D103" s="46" t="str">
        <f>IF(ISBLANK(Costs!D103), "", Costs!D103)</f>
        <v>Server</v>
      </c>
      <c r="E103" s="46" t="str">
        <f>IF(ISBLANK(Costs!E103), "", Costs!E103)</f>
        <v>Production</v>
      </c>
      <c r="F103" s="46" t="str">
        <f>IF(ISBLANK(Costs!F103), "", Costs!F103)</f>
        <v>Contracts</v>
      </c>
      <c r="G103" s="46" t="str">
        <f>IF(ISBLANK(Costs!G103), "", Costs!G103)</f>
        <v/>
      </c>
      <c r="H103" s="46" t="str">
        <f>IF(ISBLANK(Costs!H103), "", Costs!H103)</f>
        <v>Opex</v>
      </c>
      <c r="I103" s="46" t="b">
        <f>IF(ISBLANK(Costs!I103), "", Costs!I103)</f>
        <v>1</v>
      </c>
      <c r="J103" s="14" t="str">
        <f>IF(ISBLANK(Costs!J103), "", Costs!J103)</f>
        <v/>
      </c>
      <c r="L103" s="44">
        <f>IF(ISBLANK(Costs!L103), 0, Costs!L103)</f>
        <v>70572.172799999971</v>
      </c>
      <c r="N103" s="5"/>
      <c r="O103" s="54">
        <f>IF($C103="",0,IF($I103,INDEX(Assumptions!E$34:E$43,MATCH($C103,CriticalApp_Migration,0))*INDEX(Assumptions!$E$15:$G$22,MATCH($C103,Assumptions!$B$15:$B$22,0),MATCH($A$3,Options,0)),INDEX(Assumptions!E$51:E$53,MATCH($A$3,Assumptions!$B$51:$B$53,0))))</f>
        <v>0</v>
      </c>
      <c r="P103" s="54">
        <f>IF($C103="",0,IF($I103,INDEX(Assumptions!F$34:F$43,MATCH($C103,CriticalApp_Migration,0))*INDEX(Assumptions!$E$15:$G$22,MATCH($C103,Assumptions!$B$15:$B$22,0),MATCH($A$3,Options,0)),INDEX(Assumptions!F$51:F$53,MATCH($A$3,Assumptions!$B$51:$B$53,0))))</f>
        <v>0</v>
      </c>
      <c r="Q103" s="54">
        <f>IF($C103="",0,IF($I103,INDEX(Assumptions!G$34:G$43,MATCH($C103,CriticalApp_Migration,0))*INDEX(Assumptions!$E$15:$G$22,MATCH($C103,Assumptions!$B$15:$B$22,0),MATCH($A$3,Options,0)),INDEX(Assumptions!G$51:G$53,MATCH($A$3,Assumptions!$B$51:$B$53,0))))</f>
        <v>0</v>
      </c>
      <c r="R103" s="54">
        <f>IF($C103="",0,IF($I103,INDEX(Assumptions!H$34:H$43,MATCH($C103,CriticalApp_Migration,0))*INDEX(Assumptions!$E$15:$G$22,MATCH($C103,Assumptions!$B$15:$B$22,0),MATCH($A$3,Options,0)),INDEX(Assumptions!H$51:H$53,MATCH($A$3,Assumptions!$B$51:$B$53,0))))</f>
        <v>1</v>
      </c>
      <c r="S103" s="54">
        <f>IF($C103="",0,IF($I103,INDEX(Assumptions!I$34:I$43,MATCH($C103,CriticalApp_Migration,0))*INDEX(Assumptions!$E$15:$G$22,MATCH($C103,Assumptions!$B$15:$B$22,0),MATCH($A$3,Options,0)),INDEX(Assumptions!I$51:I$53,MATCH($A$3,Assumptions!$B$51:$B$53,0))))</f>
        <v>1</v>
      </c>
      <c r="T103" s="5"/>
      <c r="U103" s="9">
        <f t="shared" si="18"/>
        <v>0</v>
      </c>
      <c r="V103" s="9">
        <f t="shared" si="19"/>
        <v>0</v>
      </c>
      <c r="W103" s="9">
        <f t="shared" si="20"/>
        <v>0</v>
      </c>
      <c r="X103" s="9">
        <f t="shared" si="21"/>
        <v>70572.172799999971</v>
      </c>
      <c r="Y103" s="9">
        <f t="shared" si="22"/>
        <v>70572.172799999971</v>
      </c>
      <c r="Z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</row>
    <row r="104" spans="1:44" ht="12.75" customHeight="1" x14ac:dyDescent="0.25">
      <c r="A104"/>
      <c r="B104" s="46" t="str">
        <f>IF(ISBLANK(Costs!B104), "", Costs!B104)</f>
        <v>Cloud</v>
      </c>
      <c r="C104" s="46" t="str">
        <f>IF(ISBLANK(Costs!C104), "", Costs!C104)</f>
        <v>Itron IEE</v>
      </c>
      <c r="D104" s="46" t="str">
        <f>IF(ISBLANK(Costs!D104), "", Costs!D104)</f>
        <v>Server</v>
      </c>
      <c r="E104" s="46" t="str">
        <f>IF(ISBLANK(Costs!E104), "", Costs!E104)</f>
        <v>Production</v>
      </c>
      <c r="F104" s="46" t="str">
        <f>IF(ISBLANK(Costs!F104), "", Costs!F104)</f>
        <v>Contracts</v>
      </c>
      <c r="G104" s="46" t="str">
        <f>IF(ISBLANK(Costs!G104), "", Costs!G104)</f>
        <v/>
      </c>
      <c r="H104" s="46" t="str">
        <f>IF(ISBLANK(Costs!H104), "", Costs!H104)</f>
        <v>Opex</v>
      </c>
      <c r="I104" s="46" t="b">
        <f>IF(ISBLANK(Costs!I104), "", Costs!I104)</f>
        <v>1</v>
      </c>
      <c r="J104" s="14" t="str">
        <f>IF(ISBLANK(Costs!J104), "", Costs!J104)</f>
        <v/>
      </c>
      <c r="L104" s="44">
        <f>IF(ISBLANK(Costs!L104), 0, Costs!L104)</f>
        <v>17643.0432</v>
      </c>
      <c r="N104" s="5"/>
      <c r="O104" s="54">
        <f>IF($C104="",0,IF($I104,INDEX(Assumptions!E$34:E$43,MATCH($C104,CriticalApp_Migration,0))*INDEX(Assumptions!$E$15:$G$22,MATCH($C104,Assumptions!$B$15:$B$22,0),MATCH($A$3,Options,0)),INDEX(Assumptions!E$51:E$53,MATCH($A$3,Assumptions!$B$51:$B$53,0))))</f>
        <v>0</v>
      </c>
      <c r="P104" s="54">
        <f>IF($C104="",0,IF($I104,INDEX(Assumptions!F$34:F$43,MATCH($C104,CriticalApp_Migration,0))*INDEX(Assumptions!$E$15:$G$22,MATCH($C104,Assumptions!$B$15:$B$22,0),MATCH($A$3,Options,0)),INDEX(Assumptions!F$51:F$53,MATCH($A$3,Assumptions!$B$51:$B$53,0))))</f>
        <v>0</v>
      </c>
      <c r="Q104" s="54">
        <f>IF($C104="",0,IF($I104,INDEX(Assumptions!G$34:G$43,MATCH($C104,CriticalApp_Migration,0))*INDEX(Assumptions!$E$15:$G$22,MATCH($C104,Assumptions!$B$15:$B$22,0),MATCH($A$3,Options,0)),INDEX(Assumptions!G$51:G$53,MATCH($A$3,Assumptions!$B$51:$B$53,0))))</f>
        <v>0</v>
      </c>
      <c r="R104" s="54">
        <f>IF($C104="",0,IF($I104,INDEX(Assumptions!H$34:H$43,MATCH($C104,CriticalApp_Migration,0))*INDEX(Assumptions!$E$15:$G$22,MATCH($C104,Assumptions!$B$15:$B$22,0),MATCH($A$3,Options,0)),INDEX(Assumptions!H$51:H$53,MATCH($A$3,Assumptions!$B$51:$B$53,0))))</f>
        <v>1</v>
      </c>
      <c r="S104" s="54">
        <f>IF($C104="",0,IF($I104,INDEX(Assumptions!I$34:I$43,MATCH($C104,CriticalApp_Migration,0))*INDEX(Assumptions!$E$15:$G$22,MATCH($C104,Assumptions!$B$15:$B$22,0),MATCH($A$3,Options,0)),INDEX(Assumptions!I$51:I$53,MATCH($A$3,Assumptions!$B$51:$B$53,0))))</f>
        <v>1</v>
      </c>
      <c r="T104" s="5"/>
      <c r="U104" s="9">
        <f t="shared" si="18"/>
        <v>0</v>
      </c>
      <c r="V104" s="9">
        <f t="shared" si="19"/>
        <v>0</v>
      </c>
      <c r="W104" s="9">
        <f t="shared" si="20"/>
        <v>0</v>
      </c>
      <c r="X104" s="9">
        <f t="shared" si="21"/>
        <v>17643.0432</v>
      </c>
      <c r="Y104" s="9">
        <f t="shared" si="22"/>
        <v>17643.0432</v>
      </c>
      <c r="Z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</row>
    <row r="105" spans="1:44" ht="12.75" customHeight="1" x14ac:dyDescent="0.25">
      <c r="A105"/>
      <c r="B105" s="46" t="str">
        <f>IF(ISBLANK(Costs!B105), "", Costs!B105)</f>
        <v>Cloud</v>
      </c>
      <c r="C105" s="46" t="str">
        <f>IF(ISBLANK(Costs!C105), "", Costs!C105)</f>
        <v>Itron IEE</v>
      </c>
      <c r="D105" s="46" t="str">
        <f>IF(ISBLANK(Costs!D105), "", Costs!D105)</f>
        <v>Server</v>
      </c>
      <c r="E105" s="46" t="str">
        <f>IF(ISBLANK(Costs!E105), "", Costs!E105)</f>
        <v>UAT</v>
      </c>
      <c r="F105" s="46" t="str">
        <f>IF(ISBLANK(Costs!F105), "", Costs!F105)</f>
        <v>Contracts</v>
      </c>
      <c r="G105" s="46" t="str">
        <f>IF(ISBLANK(Costs!G105), "", Costs!G105)</f>
        <v/>
      </c>
      <c r="H105" s="46" t="str">
        <f>IF(ISBLANK(Costs!H105), "", Costs!H105)</f>
        <v>Opex</v>
      </c>
      <c r="I105" s="46" t="b">
        <f>IF(ISBLANK(Costs!I105), "", Costs!I105)</f>
        <v>1</v>
      </c>
      <c r="J105" s="14" t="str">
        <f>IF(ISBLANK(Costs!J105), "", Costs!J105)</f>
        <v/>
      </c>
      <c r="L105" s="44">
        <f>IF(ISBLANK(Costs!L105), 0, Costs!L105)</f>
        <v>21843.486720000001</v>
      </c>
      <c r="N105" s="5"/>
      <c r="O105" s="54">
        <f>IF($C105="",0,IF($I105,INDEX(Assumptions!E$34:E$43,MATCH($C105,CriticalApp_Migration,0))*INDEX(Assumptions!$E$15:$G$22,MATCH($C105,Assumptions!$B$15:$B$22,0),MATCH($A$3,Options,0)),INDEX(Assumptions!E$51:E$53,MATCH($A$3,Assumptions!$B$51:$B$53,0))))</f>
        <v>0</v>
      </c>
      <c r="P105" s="54">
        <f>IF($C105="",0,IF($I105,INDEX(Assumptions!F$34:F$43,MATCH($C105,CriticalApp_Migration,0))*INDEX(Assumptions!$E$15:$G$22,MATCH($C105,Assumptions!$B$15:$B$22,0),MATCH($A$3,Options,0)),INDEX(Assumptions!F$51:F$53,MATCH($A$3,Assumptions!$B$51:$B$53,0))))</f>
        <v>0</v>
      </c>
      <c r="Q105" s="54">
        <f>IF($C105="",0,IF($I105,INDEX(Assumptions!G$34:G$43,MATCH($C105,CriticalApp_Migration,0))*INDEX(Assumptions!$E$15:$G$22,MATCH($C105,Assumptions!$B$15:$B$22,0),MATCH($A$3,Options,0)),INDEX(Assumptions!G$51:G$53,MATCH($A$3,Assumptions!$B$51:$B$53,0))))</f>
        <v>0</v>
      </c>
      <c r="R105" s="54">
        <f>IF($C105="",0,IF($I105,INDEX(Assumptions!H$34:H$43,MATCH($C105,CriticalApp_Migration,0))*INDEX(Assumptions!$E$15:$G$22,MATCH($C105,Assumptions!$B$15:$B$22,0),MATCH($A$3,Options,0)),INDEX(Assumptions!H$51:H$53,MATCH($A$3,Assumptions!$B$51:$B$53,0))))</f>
        <v>1</v>
      </c>
      <c r="S105" s="54">
        <f>IF($C105="",0,IF($I105,INDEX(Assumptions!I$34:I$43,MATCH($C105,CriticalApp_Migration,0))*INDEX(Assumptions!$E$15:$G$22,MATCH($C105,Assumptions!$B$15:$B$22,0),MATCH($A$3,Options,0)),INDEX(Assumptions!I$51:I$53,MATCH($A$3,Assumptions!$B$51:$B$53,0))))</f>
        <v>1</v>
      </c>
      <c r="T105" s="5"/>
      <c r="U105" s="9">
        <f t="shared" si="18"/>
        <v>0</v>
      </c>
      <c r="V105" s="9">
        <f t="shared" si="19"/>
        <v>0</v>
      </c>
      <c r="W105" s="9">
        <f t="shared" si="20"/>
        <v>0</v>
      </c>
      <c r="X105" s="9">
        <f t="shared" si="21"/>
        <v>21843.486720000001</v>
      </c>
      <c r="Y105" s="9">
        <f t="shared" si="22"/>
        <v>21843.486720000001</v>
      </c>
      <c r="Z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</row>
    <row r="106" spans="1:44" ht="12.75" customHeight="1" x14ac:dyDescent="0.25">
      <c r="A106"/>
      <c r="B106" s="46" t="str">
        <f>IF(ISBLANK(Costs!B106), "", Costs!B106)</f>
        <v>Cloud</v>
      </c>
      <c r="C106" s="46" t="str">
        <f>IF(ISBLANK(Costs!C106), "", Costs!C106)</f>
        <v>Itron IEE</v>
      </c>
      <c r="D106" s="46" t="str">
        <f>IF(ISBLANK(Costs!D106), "", Costs!D106)</f>
        <v>Server</v>
      </c>
      <c r="E106" s="46" t="str">
        <f>IF(ISBLANK(Costs!E106), "", Costs!E106)</f>
        <v>Dev</v>
      </c>
      <c r="F106" s="46" t="str">
        <f>IF(ISBLANK(Costs!F106), "", Costs!F106)</f>
        <v>Contracts</v>
      </c>
      <c r="G106" s="46" t="str">
        <f>IF(ISBLANK(Costs!G106), "", Costs!G106)</f>
        <v/>
      </c>
      <c r="H106" s="46" t="str">
        <f>IF(ISBLANK(Costs!H106), "", Costs!H106)</f>
        <v>Opex</v>
      </c>
      <c r="I106" s="46" t="b">
        <f>IF(ISBLANK(Costs!I106), "", Costs!I106)</f>
        <v>1</v>
      </c>
      <c r="J106" s="14" t="str">
        <f>IF(ISBLANK(Costs!J106), "", Costs!J106)</f>
        <v/>
      </c>
      <c r="L106" s="44">
        <f>IF(ISBLANK(Costs!L106), 0, Costs!L106)</f>
        <v>19046.596800000003</v>
      </c>
      <c r="N106" s="5"/>
      <c r="O106" s="54">
        <f>IF($C106="",0,IF($I106,INDEX(Assumptions!E$34:E$43,MATCH($C106,CriticalApp_Migration,0))*INDEX(Assumptions!$E$15:$G$22,MATCH($C106,Assumptions!$B$15:$B$22,0),MATCH($A$3,Options,0)),INDEX(Assumptions!E$51:E$53,MATCH($A$3,Assumptions!$B$51:$B$53,0))))</f>
        <v>0</v>
      </c>
      <c r="P106" s="54">
        <f>IF($C106="",0,IF($I106,INDEX(Assumptions!F$34:F$43,MATCH($C106,CriticalApp_Migration,0))*INDEX(Assumptions!$E$15:$G$22,MATCH($C106,Assumptions!$B$15:$B$22,0),MATCH($A$3,Options,0)),INDEX(Assumptions!F$51:F$53,MATCH($A$3,Assumptions!$B$51:$B$53,0))))</f>
        <v>0</v>
      </c>
      <c r="Q106" s="54">
        <f>IF($C106="",0,IF($I106,INDEX(Assumptions!G$34:G$43,MATCH($C106,CriticalApp_Migration,0))*INDEX(Assumptions!$E$15:$G$22,MATCH($C106,Assumptions!$B$15:$B$22,0),MATCH($A$3,Options,0)),INDEX(Assumptions!G$51:G$53,MATCH($A$3,Assumptions!$B$51:$B$53,0))))</f>
        <v>0</v>
      </c>
      <c r="R106" s="54">
        <f>IF($C106="",0,IF($I106,INDEX(Assumptions!H$34:H$43,MATCH($C106,CriticalApp_Migration,0))*INDEX(Assumptions!$E$15:$G$22,MATCH($C106,Assumptions!$B$15:$B$22,0),MATCH($A$3,Options,0)),INDEX(Assumptions!H$51:H$53,MATCH($A$3,Assumptions!$B$51:$B$53,0))))</f>
        <v>1</v>
      </c>
      <c r="S106" s="54">
        <f>IF($C106="",0,IF($I106,INDEX(Assumptions!I$34:I$43,MATCH($C106,CriticalApp_Migration,0))*INDEX(Assumptions!$E$15:$G$22,MATCH($C106,Assumptions!$B$15:$B$22,0),MATCH($A$3,Options,0)),INDEX(Assumptions!I$51:I$53,MATCH($A$3,Assumptions!$B$51:$B$53,0))))</f>
        <v>1</v>
      </c>
      <c r="T106" s="5"/>
      <c r="U106" s="9">
        <f t="shared" si="18"/>
        <v>0</v>
      </c>
      <c r="V106" s="9">
        <f t="shared" si="19"/>
        <v>0</v>
      </c>
      <c r="W106" s="9">
        <f t="shared" si="20"/>
        <v>0</v>
      </c>
      <c r="X106" s="9">
        <f t="shared" si="21"/>
        <v>19046.596800000003</v>
      </c>
      <c r="Y106" s="9">
        <f t="shared" si="22"/>
        <v>19046.596800000003</v>
      </c>
      <c r="Z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</row>
    <row r="107" spans="1:44" ht="12.75" customHeight="1" x14ac:dyDescent="0.25">
      <c r="A107"/>
      <c r="B107" s="46" t="str">
        <f>IF(ISBLANK(Costs!B107), "", Costs!B107)</f>
        <v>Cloud</v>
      </c>
      <c r="C107" s="46" t="str">
        <f>IF(ISBLANK(Costs!C107), "", Costs!C107)</f>
        <v>Itron MTS</v>
      </c>
      <c r="D107" s="46" t="str">
        <f>IF(ISBLANK(Costs!D107), "", Costs!D107)</f>
        <v>Server</v>
      </c>
      <c r="E107" s="46" t="str">
        <f>IF(ISBLANK(Costs!E107), "", Costs!E107)</f>
        <v>Production</v>
      </c>
      <c r="F107" s="46" t="str">
        <f>IF(ISBLANK(Costs!F107), "", Costs!F107)</f>
        <v>Contracts</v>
      </c>
      <c r="G107" s="46" t="str">
        <f>IF(ISBLANK(Costs!G107), "", Costs!G107)</f>
        <v/>
      </c>
      <c r="H107" s="46" t="str">
        <f>IF(ISBLANK(Costs!H107), "", Costs!H107)</f>
        <v>Opex</v>
      </c>
      <c r="I107" s="46" t="b">
        <f>IF(ISBLANK(Costs!I107), "", Costs!I107)</f>
        <v>1</v>
      </c>
      <c r="J107" s="14" t="str">
        <f>IF(ISBLANK(Costs!J107), "", Costs!J107)</f>
        <v/>
      </c>
      <c r="L107" s="44">
        <f>IF(ISBLANK(Costs!L107), 0, Costs!L107)</f>
        <v>26464.564799999996</v>
      </c>
      <c r="N107" s="5"/>
      <c r="O107" s="54">
        <f>IF($C107="",0,IF($I107,INDEX(Assumptions!E$34:E$43,MATCH($C107,CriticalApp_Migration,0))*INDEX(Assumptions!$E$15:$G$22,MATCH($C107,Assumptions!$B$15:$B$22,0),MATCH($A$3,Options,0)),INDEX(Assumptions!E$51:E$53,MATCH($A$3,Assumptions!$B$51:$B$53,0))))</f>
        <v>0</v>
      </c>
      <c r="P107" s="54">
        <f>IF($C107="",0,IF($I107,INDEX(Assumptions!F$34:F$43,MATCH($C107,CriticalApp_Migration,0))*INDEX(Assumptions!$E$15:$G$22,MATCH($C107,Assumptions!$B$15:$B$22,0),MATCH($A$3,Options,0)),INDEX(Assumptions!F$51:F$53,MATCH($A$3,Assumptions!$B$51:$B$53,0))))</f>
        <v>0</v>
      </c>
      <c r="Q107" s="54">
        <f>IF($C107="",0,IF($I107,INDEX(Assumptions!G$34:G$43,MATCH($C107,CriticalApp_Migration,0))*INDEX(Assumptions!$E$15:$G$22,MATCH($C107,Assumptions!$B$15:$B$22,0),MATCH($A$3,Options,0)),INDEX(Assumptions!G$51:G$53,MATCH($A$3,Assumptions!$B$51:$B$53,0))))</f>
        <v>0</v>
      </c>
      <c r="R107" s="54">
        <f>IF($C107="",0,IF($I107,INDEX(Assumptions!H$34:H$43,MATCH($C107,CriticalApp_Migration,0))*INDEX(Assumptions!$E$15:$G$22,MATCH($C107,Assumptions!$B$15:$B$22,0),MATCH($A$3,Options,0)),INDEX(Assumptions!H$51:H$53,MATCH($A$3,Assumptions!$B$51:$B$53,0))))</f>
        <v>1</v>
      </c>
      <c r="S107" s="54">
        <f>IF($C107="",0,IF($I107,INDEX(Assumptions!I$34:I$43,MATCH($C107,CriticalApp_Migration,0))*INDEX(Assumptions!$E$15:$G$22,MATCH($C107,Assumptions!$B$15:$B$22,0),MATCH($A$3,Options,0)),INDEX(Assumptions!I$51:I$53,MATCH($A$3,Assumptions!$B$51:$B$53,0))))</f>
        <v>1</v>
      </c>
      <c r="T107" s="5"/>
      <c r="U107" s="9">
        <f t="shared" si="18"/>
        <v>0</v>
      </c>
      <c r="V107" s="9">
        <f t="shared" si="19"/>
        <v>0</v>
      </c>
      <c r="W107" s="9">
        <f t="shared" si="20"/>
        <v>0</v>
      </c>
      <c r="X107" s="9">
        <f t="shared" si="21"/>
        <v>26464.564799999996</v>
      </c>
      <c r="Y107" s="9">
        <f t="shared" si="22"/>
        <v>26464.564799999996</v>
      </c>
      <c r="Z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</row>
    <row r="108" spans="1:44" ht="12.75" customHeight="1" x14ac:dyDescent="0.25">
      <c r="A108"/>
      <c r="B108" s="46" t="str">
        <f>IF(ISBLANK(Costs!B108), "", Costs!B108)</f>
        <v>Cloud</v>
      </c>
      <c r="C108" s="46" t="str">
        <f>IF(ISBLANK(Costs!C108), "", Costs!C108)</f>
        <v>Itron MTS</v>
      </c>
      <c r="D108" s="46" t="str">
        <f>IF(ISBLANK(Costs!D108), "", Costs!D108)</f>
        <v>Server</v>
      </c>
      <c r="E108" s="46" t="str">
        <f>IF(ISBLANK(Costs!E108), "", Costs!E108)</f>
        <v>Production</v>
      </c>
      <c r="F108" s="46" t="str">
        <f>IF(ISBLANK(Costs!F108), "", Costs!F108)</f>
        <v>Contracts</v>
      </c>
      <c r="G108" s="46" t="str">
        <f>IF(ISBLANK(Costs!G108), "", Costs!G108)</f>
        <v/>
      </c>
      <c r="H108" s="46" t="str">
        <f>IF(ISBLANK(Costs!H108), "", Costs!H108)</f>
        <v>Opex</v>
      </c>
      <c r="I108" s="46" t="b">
        <f>IF(ISBLANK(Costs!I108), "", Costs!I108)</f>
        <v>1</v>
      </c>
      <c r="J108" s="14" t="str">
        <f>IF(ISBLANK(Costs!J108), "", Costs!J108)</f>
        <v/>
      </c>
      <c r="L108" s="44">
        <f>IF(ISBLANK(Costs!L108), 0, Costs!L108)</f>
        <v>8821.5216</v>
      </c>
      <c r="N108" s="5"/>
      <c r="O108" s="54">
        <f>IF($C108="",0,IF($I108,INDEX(Assumptions!E$34:E$43,MATCH($C108,CriticalApp_Migration,0))*INDEX(Assumptions!$E$15:$G$22,MATCH($C108,Assumptions!$B$15:$B$22,0),MATCH($A$3,Options,0)),INDEX(Assumptions!E$51:E$53,MATCH($A$3,Assumptions!$B$51:$B$53,0))))</f>
        <v>0</v>
      </c>
      <c r="P108" s="54">
        <f>IF($C108="",0,IF($I108,INDEX(Assumptions!F$34:F$43,MATCH($C108,CriticalApp_Migration,0))*INDEX(Assumptions!$E$15:$G$22,MATCH($C108,Assumptions!$B$15:$B$22,0),MATCH($A$3,Options,0)),INDEX(Assumptions!F$51:F$53,MATCH($A$3,Assumptions!$B$51:$B$53,0))))</f>
        <v>0</v>
      </c>
      <c r="Q108" s="54">
        <f>IF($C108="",0,IF($I108,INDEX(Assumptions!G$34:G$43,MATCH($C108,CriticalApp_Migration,0))*INDEX(Assumptions!$E$15:$G$22,MATCH($C108,Assumptions!$B$15:$B$22,0),MATCH($A$3,Options,0)),INDEX(Assumptions!G$51:G$53,MATCH($A$3,Assumptions!$B$51:$B$53,0))))</f>
        <v>0</v>
      </c>
      <c r="R108" s="54">
        <f>IF($C108="",0,IF($I108,INDEX(Assumptions!H$34:H$43,MATCH($C108,CriticalApp_Migration,0))*INDEX(Assumptions!$E$15:$G$22,MATCH($C108,Assumptions!$B$15:$B$22,0),MATCH($A$3,Options,0)),INDEX(Assumptions!H$51:H$53,MATCH($A$3,Assumptions!$B$51:$B$53,0))))</f>
        <v>1</v>
      </c>
      <c r="S108" s="54">
        <f>IF($C108="",0,IF($I108,INDEX(Assumptions!I$34:I$43,MATCH($C108,CriticalApp_Migration,0))*INDEX(Assumptions!$E$15:$G$22,MATCH($C108,Assumptions!$B$15:$B$22,0),MATCH($A$3,Options,0)),INDEX(Assumptions!I$51:I$53,MATCH($A$3,Assumptions!$B$51:$B$53,0))))</f>
        <v>1</v>
      </c>
      <c r="T108" s="5"/>
      <c r="U108" s="9">
        <f t="shared" si="18"/>
        <v>0</v>
      </c>
      <c r="V108" s="9">
        <f t="shared" si="19"/>
        <v>0</v>
      </c>
      <c r="W108" s="9">
        <f t="shared" si="20"/>
        <v>0</v>
      </c>
      <c r="X108" s="9">
        <f t="shared" si="21"/>
        <v>8821.5216</v>
      </c>
      <c r="Y108" s="9">
        <f t="shared" si="22"/>
        <v>8821.5216</v>
      </c>
      <c r="Z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</row>
    <row r="109" spans="1:44" ht="12.75" customHeight="1" x14ac:dyDescent="0.25">
      <c r="A109"/>
      <c r="B109" s="46" t="str">
        <f>IF(ISBLANK(Costs!B109), "", Costs!B109)</f>
        <v>Cloud</v>
      </c>
      <c r="C109" s="46" t="str">
        <f>IF(ISBLANK(Costs!C109), "", Costs!C109)</f>
        <v>Itron MTS</v>
      </c>
      <c r="D109" s="46" t="str">
        <f>IF(ISBLANK(Costs!D109), "", Costs!D109)</f>
        <v>Server</v>
      </c>
      <c r="E109" s="46" t="str">
        <f>IF(ISBLANK(Costs!E109), "", Costs!E109)</f>
        <v>Dev</v>
      </c>
      <c r="F109" s="46" t="str">
        <f>IF(ISBLANK(Costs!F109), "", Costs!F109)</f>
        <v>Contracts</v>
      </c>
      <c r="G109" s="46" t="str">
        <f>IF(ISBLANK(Costs!G109), "", Costs!G109)</f>
        <v/>
      </c>
      <c r="H109" s="46" t="str">
        <f>IF(ISBLANK(Costs!H109), "", Costs!H109)</f>
        <v>Opex</v>
      </c>
      <c r="I109" s="46" t="b">
        <f>IF(ISBLANK(Costs!I109), "", Costs!I109)</f>
        <v>1</v>
      </c>
      <c r="J109" s="14" t="str">
        <f>IF(ISBLANK(Costs!J109), "", Costs!J109)</f>
        <v/>
      </c>
      <c r="L109" s="44">
        <f>IF(ISBLANK(Costs!L109), 0, Costs!L109)</f>
        <v>11438.217119999998</v>
      </c>
      <c r="N109" s="5"/>
      <c r="O109" s="54">
        <f>IF($C109="",0,IF($I109,INDEX(Assumptions!E$34:E$43,MATCH($C109,CriticalApp_Migration,0))*INDEX(Assumptions!$E$15:$G$22,MATCH($C109,Assumptions!$B$15:$B$22,0),MATCH($A$3,Options,0)),INDEX(Assumptions!E$51:E$53,MATCH($A$3,Assumptions!$B$51:$B$53,0))))</f>
        <v>0</v>
      </c>
      <c r="P109" s="54">
        <f>IF($C109="",0,IF($I109,INDEX(Assumptions!F$34:F$43,MATCH($C109,CriticalApp_Migration,0))*INDEX(Assumptions!$E$15:$G$22,MATCH($C109,Assumptions!$B$15:$B$22,0),MATCH($A$3,Options,0)),INDEX(Assumptions!F$51:F$53,MATCH($A$3,Assumptions!$B$51:$B$53,0))))</f>
        <v>0</v>
      </c>
      <c r="Q109" s="54">
        <f>IF($C109="",0,IF($I109,INDEX(Assumptions!G$34:G$43,MATCH($C109,CriticalApp_Migration,0))*INDEX(Assumptions!$E$15:$G$22,MATCH($C109,Assumptions!$B$15:$B$22,0),MATCH($A$3,Options,0)),INDEX(Assumptions!G$51:G$53,MATCH($A$3,Assumptions!$B$51:$B$53,0))))</f>
        <v>0</v>
      </c>
      <c r="R109" s="54">
        <f>IF($C109="",0,IF($I109,INDEX(Assumptions!H$34:H$43,MATCH($C109,CriticalApp_Migration,0))*INDEX(Assumptions!$E$15:$G$22,MATCH($C109,Assumptions!$B$15:$B$22,0),MATCH($A$3,Options,0)),INDEX(Assumptions!H$51:H$53,MATCH($A$3,Assumptions!$B$51:$B$53,0))))</f>
        <v>1</v>
      </c>
      <c r="S109" s="54">
        <f>IF($C109="",0,IF($I109,INDEX(Assumptions!I$34:I$43,MATCH($C109,CriticalApp_Migration,0))*INDEX(Assumptions!$E$15:$G$22,MATCH($C109,Assumptions!$B$15:$B$22,0),MATCH($A$3,Options,0)),INDEX(Assumptions!I$51:I$53,MATCH($A$3,Assumptions!$B$51:$B$53,0))))</f>
        <v>1</v>
      </c>
      <c r="T109" s="5"/>
      <c r="U109" s="9">
        <f t="shared" si="18"/>
        <v>0</v>
      </c>
      <c r="V109" s="9">
        <f t="shared" si="19"/>
        <v>0</v>
      </c>
      <c r="W109" s="9">
        <f t="shared" si="20"/>
        <v>0</v>
      </c>
      <c r="X109" s="9">
        <f t="shared" si="21"/>
        <v>11438.217119999998</v>
      </c>
      <c r="Y109" s="9">
        <f t="shared" si="22"/>
        <v>11438.217119999998</v>
      </c>
      <c r="Z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</row>
    <row r="110" spans="1:44" ht="12.75" customHeight="1" x14ac:dyDescent="0.25">
      <c r="A110"/>
      <c r="B110" s="46" t="str">
        <f>IF(ISBLANK(Costs!B110), "", Costs!B110)</f>
        <v>Cloud</v>
      </c>
      <c r="C110" s="46" t="str">
        <f>IF(ISBLANK(Costs!C110), "", Costs!C110)</f>
        <v>Itron MTS</v>
      </c>
      <c r="D110" s="46" t="str">
        <f>IF(ISBLANK(Costs!D110), "", Costs!D110)</f>
        <v>Server</v>
      </c>
      <c r="E110" s="46" t="str">
        <f>IF(ISBLANK(Costs!E110), "", Costs!E110)</f>
        <v>UAT</v>
      </c>
      <c r="F110" s="46" t="str">
        <f>IF(ISBLANK(Costs!F110), "", Costs!F110)</f>
        <v>Contracts</v>
      </c>
      <c r="G110" s="46" t="str">
        <f>IF(ISBLANK(Costs!G110), "", Costs!G110)</f>
        <v/>
      </c>
      <c r="H110" s="46" t="str">
        <f>IF(ISBLANK(Costs!H110), "", Costs!H110)</f>
        <v>Opex</v>
      </c>
      <c r="I110" s="46" t="b">
        <f>IF(ISBLANK(Costs!I110), "", Costs!I110)</f>
        <v>1</v>
      </c>
      <c r="J110" s="14" t="str">
        <f>IF(ISBLANK(Costs!J110), "", Costs!J110)</f>
        <v/>
      </c>
      <c r="L110" s="44">
        <f>IF(ISBLANK(Costs!L110), 0, Costs!L110)</f>
        <v>11571.12528</v>
      </c>
      <c r="N110" s="5"/>
      <c r="O110" s="54">
        <f>IF($C110="",0,IF($I110,INDEX(Assumptions!E$34:E$43,MATCH($C110,CriticalApp_Migration,0))*INDEX(Assumptions!$E$15:$G$22,MATCH($C110,Assumptions!$B$15:$B$22,0),MATCH($A$3,Options,0)),INDEX(Assumptions!E$51:E$53,MATCH($A$3,Assumptions!$B$51:$B$53,0))))</f>
        <v>0</v>
      </c>
      <c r="P110" s="54">
        <f>IF($C110="",0,IF($I110,INDEX(Assumptions!F$34:F$43,MATCH($C110,CriticalApp_Migration,0))*INDEX(Assumptions!$E$15:$G$22,MATCH($C110,Assumptions!$B$15:$B$22,0),MATCH($A$3,Options,0)),INDEX(Assumptions!F$51:F$53,MATCH($A$3,Assumptions!$B$51:$B$53,0))))</f>
        <v>0</v>
      </c>
      <c r="Q110" s="54">
        <f>IF($C110="",0,IF($I110,INDEX(Assumptions!G$34:G$43,MATCH($C110,CriticalApp_Migration,0))*INDEX(Assumptions!$E$15:$G$22,MATCH($C110,Assumptions!$B$15:$B$22,0),MATCH($A$3,Options,0)),INDEX(Assumptions!G$51:G$53,MATCH($A$3,Assumptions!$B$51:$B$53,0))))</f>
        <v>0</v>
      </c>
      <c r="R110" s="54">
        <f>IF($C110="",0,IF($I110,INDEX(Assumptions!H$34:H$43,MATCH($C110,CriticalApp_Migration,0))*INDEX(Assumptions!$E$15:$G$22,MATCH($C110,Assumptions!$B$15:$B$22,0),MATCH($A$3,Options,0)),INDEX(Assumptions!H$51:H$53,MATCH($A$3,Assumptions!$B$51:$B$53,0))))</f>
        <v>1</v>
      </c>
      <c r="S110" s="54">
        <f>IF($C110="",0,IF($I110,INDEX(Assumptions!I$34:I$43,MATCH($C110,CriticalApp_Migration,0))*INDEX(Assumptions!$E$15:$G$22,MATCH($C110,Assumptions!$B$15:$B$22,0),MATCH($A$3,Options,0)),INDEX(Assumptions!I$51:I$53,MATCH($A$3,Assumptions!$B$51:$B$53,0))))</f>
        <v>1</v>
      </c>
      <c r="T110" s="5"/>
      <c r="U110" s="9">
        <f t="shared" si="18"/>
        <v>0</v>
      </c>
      <c r="V110" s="9">
        <f t="shared" si="19"/>
        <v>0</v>
      </c>
      <c r="W110" s="9">
        <f t="shared" si="20"/>
        <v>0</v>
      </c>
      <c r="X110" s="9">
        <f t="shared" si="21"/>
        <v>11571.12528</v>
      </c>
      <c r="Y110" s="9">
        <f t="shared" si="22"/>
        <v>11571.12528</v>
      </c>
      <c r="Z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</row>
    <row r="111" spans="1:44" ht="12.75" customHeight="1" x14ac:dyDescent="0.25">
      <c r="A111"/>
      <c r="B111" s="46" t="str">
        <f>IF(ISBLANK(Costs!B111), "", Costs!B111)</f>
        <v>Cloud</v>
      </c>
      <c r="C111" s="46" t="str">
        <f>IF(ISBLANK(Costs!C111), "", Costs!C111)</f>
        <v>SAP ERP</v>
      </c>
      <c r="D111" s="46" t="str">
        <f>IF(ISBLANK(Costs!D111), "", Costs!D111)</f>
        <v>Server</v>
      </c>
      <c r="E111" s="46" t="str">
        <f>IF(ISBLANK(Costs!E111), "", Costs!E111)</f>
        <v>Dev</v>
      </c>
      <c r="F111" s="46" t="str">
        <f>IF(ISBLANK(Costs!F111), "", Costs!F111)</f>
        <v>Contracts</v>
      </c>
      <c r="G111" s="46" t="str">
        <f>IF(ISBLANK(Costs!G111), "", Costs!G111)</f>
        <v/>
      </c>
      <c r="H111" s="46" t="str">
        <f>IF(ISBLANK(Costs!H111), "", Costs!H111)</f>
        <v>Opex</v>
      </c>
      <c r="I111" s="46" t="b">
        <f>IF(ISBLANK(Costs!I111), "", Costs!I111)</f>
        <v>1</v>
      </c>
      <c r="J111" s="14" t="str">
        <f>IF(ISBLANK(Costs!J111), "", Costs!J111)</f>
        <v/>
      </c>
      <c r="L111" s="44">
        <f>IF(ISBLANK(Costs!L111), 0, Costs!L111)</f>
        <v>5323.5230399999991</v>
      </c>
      <c r="N111" s="5"/>
      <c r="O111" s="54">
        <f>IF($C111="",0,IF($I111,INDEX(Assumptions!E$34:E$43,MATCH($C111,CriticalApp_Migration,0))*INDEX(Assumptions!$E$15:$G$22,MATCH($C111,Assumptions!$B$15:$B$22,0),MATCH($A$3,Options,0)),INDEX(Assumptions!E$51:E$53,MATCH($A$3,Assumptions!$B$51:$B$53,0))))</f>
        <v>0</v>
      </c>
      <c r="P111" s="54">
        <f>IF($C111="",0,IF($I111,INDEX(Assumptions!F$34:F$43,MATCH($C111,CriticalApp_Migration,0))*INDEX(Assumptions!$E$15:$G$22,MATCH($C111,Assumptions!$B$15:$B$22,0),MATCH($A$3,Options,0)),INDEX(Assumptions!F$51:F$53,MATCH($A$3,Assumptions!$B$51:$B$53,0))))</f>
        <v>0</v>
      </c>
      <c r="Q111" s="54">
        <f>IF($C111="",0,IF($I111,INDEX(Assumptions!G$34:G$43,MATCH($C111,CriticalApp_Migration,0))*INDEX(Assumptions!$E$15:$G$22,MATCH($C111,Assumptions!$B$15:$B$22,0),MATCH($A$3,Options,0)),INDEX(Assumptions!G$51:G$53,MATCH($A$3,Assumptions!$B$51:$B$53,0))))</f>
        <v>1</v>
      </c>
      <c r="R111" s="54">
        <f>IF($C111="",0,IF($I111,INDEX(Assumptions!H$34:H$43,MATCH($C111,CriticalApp_Migration,0))*INDEX(Assumptions!$E$15:$G$22,MATCH($C111,Assumptions!$B$15:$B$22,0),MATCH($A$3,Options,0)),INDEX(Assumptions!H$51:H$53,MATCH($A$3,Assumptions!$B$51:$B$53,0))))</f>
        <v>1</v>
      </c>
      <c r="S111" s="54">
        <f>IF($C111="",0,IF($I111,INDEX(Assumptions!I$34:I$43,MATCH($C111,CriticalApp_Migration,0))*INDEX(Assumptions!$E$15:$G$22,MATCH($C111,Assumptions!$B$15:$B$22,0),MATCH($A$3,Options,0)),INDEX(Assumptions!I$51:I$53,MATCH($A$3,Assumptions!$B$51:$B$53,0))))</f>
        <v>1</v>
      </c>
      <c r="T111" s="5"/>
      <c r="U111" s="9">
        <f t="shared" si="18"/>
        <v>0</v>
      </c>
      <c r="V111" s="9">
        <f t="shared" si="19"/>
        <v>0</v>
      </c>
      <c r="W111" s="9">
        <f t="shared" si="20"/>
        <v>5323.5230399999991</v>
      </c>
      <c r="X111" s="9">
        <f t="shared" si="21"/>
        <v>5323.5230399999991</v>
      </c>
      <c r="Y111" s="9">
        <f t="shared" si="22"/>
        <v>5323.5230399999991</v>
      </c>
      <c r="Z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</row>
    <row r="112" spans="1:44" ht="12.75" customHeight="1" x14ac:dyDescent="0.25">
      <c r="A112"/>
      <c r="B112" s="46" t="str">
        <f>IF(ISBLANK(Costs!B112), "", Costs!B112)</f>
        <v>Cloud</v>
      </c>
      <c r="C112" s="46" t="str">
        <f>IF(ISBLANK(Costs!C112), "", Costs!C112)</f>
        <v>SAP ERP</v>
      </c>
      <c r="D112" s="46" t="str">
        <f>IF(ISBLANK(Costs!D112), "", Costs!D112)</f>
        <v>Server</v>
      </c>
      <c r="E112" s="46" t="str">
        <f>IF(ISBLANK(Costs!E112), "", Costs!E112)</f>
        <v>Production</v>
      </c>
      <c r="F112" s="46" t="str">
        <f>IF(ISBLANK(Costs!F112), "", Costs!F112)</f>
        <v>Contracts</v>
      </c>
      <c r="G112" s="46" t="str">
        <f>IF(ISBLANK(Costs!G112), "", Costs!G112)</f>
        <v/>
      </c>
      <c r="H112" s="46" t="str">
        <f>IF(ISBLANK(Costs!H112), "", Costs!H112)</f>
        <v>Opex</v>
      </c>
      <c r="I112" s="46" t="b">
        <f>IF(ISBLANK(Costs!I112), "", Costs!I112)</f>
        <v>1</v>
      </c>
      <c r="J112" s="14" t="str">
        <f>IF(ISBLANK(Costs!J112), "", Costs!J112)</f>
        <v/>
      </c>
      <c r="L112" s="44">
        <f>IF(ISBLANK(Costs!L112), 0, Costs!L112)</f>
        <v>22194.048000000003</v>
      </c>
      <c r="N112" s="5"/>
      <c r="O112" s="54">
        <f>IF($C112="",0,IF($I112,INDEX(Assumptions!E$34:E$43,MATCH($C112,CriticalApp_Migration,0))*INDEX(Assumptions!$E$15:$G$22,MATCH($C112,Assumptions!$B$15:$B$22,0),MATCH($A$3,Options,0)),INDEX(Assumptions!E$51:E$53,MATCH($A$3,Assumptions!$B$51:$B$53,0))))</f>
        <v>0</v>
      </c>
      <c r="P112" s="54">
        <f>IF($C112="",0,IF($I112,INDEX(Assumptions!F$34:F$43,MATCH($C112,CriticalApp_Migration,0))*INDEX(Assumptions!$E$15:$G$22,MATCH($C112,Assumptions!$B$15:$B$22,0),MATCH($A$3,Options,0)),INDEX(Assumptions!F$51:F$53,MATCH($A$3,Assumptions!$B$51:$B$53,0))))</f>
        <v>0</v>
      </c>
      <c r="Q112" s="54">
        <f>IF($C112="",0,IF($I112,INDEX(Assumptions!G$34:G$43,MATCH($C112,CriticalApp_Migration,0))*INDEX(Assumptions!$E$15:$G$22,MATCH($C112,Assumptions!$B$15:$B$22,0),MATCH($A$3,Options,0)),INDEX(Assumptions!G$51:G$53,MATCH($A$3,Assumptions!$B$51:$B$53,0))))</f>
        <v>1</v>
      </c>
      <c r="R112" s="54">
        <f>IF($C112="",0,IF($I112,INDEX(Assumptions!H$34:H$43,MATCH($C112,CriticalApp_Migration,0))*INDEX(Assumptions!$E$15:$G$22,MATCH($C112,Assumptions!$B$15:$B$22,0),MATCH($A$3,Options,0)),INDEX(Assumptions!H$51:H$53,MATCH($A$3,Assumptions!$B$51:$B$53,0))))</f>
        <v>1</v>
      </c>
      <c r="S112" s="54">
        <f>IF($C112="",0,IF($I112,INDEX(Assumptions!I$34:I$43,MATCH($C112,CriticalApp_Migration,0))*INDEX(Assumptions!$E$15:$G$22,MATCH($C112,Assumptions!$B$15:$B$22,0),MATCH($A$3,Options,0)),INDEX(Assumptions!I$51:I$53,MATCH($A$3,Assumptions!$B$51:$B$53,0))))</f>
        <v>1</v>
      </c>
      <c r="T112" s="5"/>
      <c r="U112" s="9">
        <f t="shared" si="18"/>
        <v>0</v>
      </c>
      <c r="V112" s="9">
        <f t="shared" si="19"/>
        <v>0</v>
      </c>
      <c r="W112" s="9">
        <f t="shared" si="20"/>
        <v>22194.048000000003</v>
      </c>
      <c r="X112" s="9">
        <f t="shared" si="21"/>
        <v>22194.048000000003</v>
      </c>
      <c r="Y112" s="9">
        <f t="shared" si="22"/>
        <v>22194.048000000003</v>
      </c>
      <c r="Z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</row>
    <row r="113" spans="1:44" ht="12.75" customHeight="1" x14ac:dyDescent="0.25">
      <c r="A113"/>
      <c r="B113" s="46" t="str">
        <f>IF(ISBLANK(Costs!B113), "", Costs!B113)</f>
        <v>Cloud</v>
      </c>
      <c r="C113" s="46" t="str">
        <f>IF(ISBLANK(Costs!C113), "", Costs!C113)</f>
        <v>SAP ERP</v>
      </c>
      <c r="D113" s="46" t="str">
        <f>IF(ISBLANK(Costs!D113), "", Costs!D113)</f>
        <v>Server</v>
      </c>
      <c r="E113" s="46" t="str">
        <f>IF(ISBLANK(Costs!E113), "", Costs!E113)</f>
        <v>UAT</v>
      </c>
      <c r="F113" s="46" t="str">
        <f>IF(ISBLANK(Costs!F113), "", Costs!F113)</f>
        <v>Contracts</v>
      </c>
      <c r="G113" s="46" t="str">
        <f>IF(ISBLANK(Costs!G113), "", Costs!G113)</f>
        <v/>
      </c>
      <c r="H113" s="46" t="str">
        <f>IF(ISBLANK(Costs!H113), "", Costs!H113)</f>
        <v>Opex</v>
      </c>
      <c r="I113" s="46" t="b">
        <f>IF(ISBLANK(Costs!I113), "", Costs!I113)</f>
        <v>1</v>
      </c>
      <c r="J113" s="14" t="str">
        <f>IF(ISBLANK(Costs!J113), "", Costs!J113)</f>
        <v/>
      </c>
      <c r="L113" s="44">
        <f>IF(ISBLANK(Costs!L113), 0, Costs!L113)</f>
        <v>846.44735999999989</v>
      </c>
      <c r="N113" s="5"/>
      <c r="O113" s="54">
        <f>IF($C113="",0,IF($I113,INDEX(Assumptions!E$34:E$43,MATCH($C113,CriticalApp_Migration,0))*INDEX(Assumptions!$E$15:$G$22,MATCH($C113,Assumptions!$B$15:$B$22,0),MATCH($A$3,Options,0)),INDEX(Assumptions!E$51:E$53,MATCH($A$3,Assumptions!$B$51:$B$53,0))))</f>
        <v>0</v>
      </c>
      <c r="P113" s="54">
        <f>IF($C113="",0,IF($I113,INDEX(Assumptions!F$34:F$43,MATCH($C113,CriticalApp_Migration,0))*INDEX(Assumptions!$E$15:$G$22,MATCH($C113,Assumptions!$B$15:$B$22,0),MATCH($A$3,Options,0)),INDEX(Assumptions!F$51:F$53,MATCH($A$3,Assumptions!$B$51:$B$53,0))))</f>
        <v>0</v>
      </c>
      <c r="Q113" s="54">
        <f>IF($C113="",0,IF($I113,INDEX(Assumptions!G$34:G$43,MATCH($C113,CriticalApp_Migration,0))*INDEX(Assumptions!$E$15:$G$22,MATCH($C113,Assumptions!$B$15:$B$22,0),MATCH($A$3,Options,0)),INDEX(Assumptions!G$51:G$53,MATCH($A$3,Assumptions!$B$51:$B$53,0))))</f>
        <v>1</v>
      </c>
      <c r="R113" s="54">
        <f>IF($C113="",0,IF($I113,INDEX(Assumptions!H$34:H$43,MATCH($C113,CriticalApp_Migration,0))*INDEX(Assumptions!$E$15:$G$22,MATCH($C113,Assumptions!$B$15:$B$22,0),MATCH($A$3,Options,0)),INDEX(Assumptions!H$51:H$53,MATCH($A$3,Assumptions!$B$51:$B$53,0))))</f>
        <v>1</v>
      </c>
      <c r="S113" s="54">
        <f>IF($C113="",0,IF($I113,INDEX(Assumptions!I$34:I$43,MATCH($C113,CriticalApp_Migration,0))*INDEX(Assumptions!$E$15:$G$22,MATCH($C113,Assumptions!$B$15:$B$22,0),MATCH($A$3,Options,0)),INDEX(Assumptions!I$51:I$53,MATCH($A$3,Assumptions!$B$51:$B$53,0))))</f>
        <v>1</v>
      </c>
      <c r="T113" s="5"/>
      <c r="U113" s="9">
        <f t="shared" si="18"/>
        <v>0</v>
      </c>
      <c r="V113" s="9">
        <f t="shared" si="19"/>
        <v>0</v>
      </c>
      <c r="W113" s="9">
        <f t="shared" si="20"/>
        <v>846.44735999999989</v>
      </c>
      <c r="X113" s="9">
        <f t="shared" si="21"/>
        <v>846.44735999999989</v>
      </c>
      <c r="Y113" s="9">
        <f t="shared" si="22"/>
        <v>846.44735999999989</v>
      </c>
      <c r="Z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</row>
    <row r="114" spans="1:44" ht="12.75" customHeight="1" x14ac:dyDescent="0.25">
      <c r="A114"/>
      <c r="B114" s="46" t="str">
        <f>IF(ISBLANK(Costs!B114), "", Costs!B114)</f>
        <v>Cloud</v>
      </c>
      <c r="C114" s="46" t="str">
        <f>IF(ISBLANK(Costs!C114), "", Costs!C114)</f>
        <v>Cognos BW</v>
      </c>
      <c r="D114" s="46" t="str">
        <f>IF(ISBLANK(Costs!D114), "", Costs!D114)</f>
        <v>Server</v>
      </c>
      <c r="E114" s="46" t="str">
        <f>IF(ISBLANK(Costs!E114), "", Costs!E114)</f>
        <v>Dev</v>
      </c>
      <c r="F114" s="46" t="str">
        <f>IF(ISBLANK(Costs!F114), "", Costs!F114)</f>
        <v>Contracts</v>
      </c>
      <c r="G114" s="46" t="str">
        <f>IF(ISBLANK(Costs!G114), "", Costs!G114)</f>
        <v/>
      </c>
      <c r="H114" s="46" t="str">
        <f>IF(ISBLANK(Costs!H114), "", Costs!H114)</f>
        <v>Opex</v>
      </c>
      <c r="I114" s="46" t="b">
        <f>IF(ISBLANK(Costs!I114), "", Costs!I114)</f>
        <v>1</v>
      </c>
      <c r="J114" s="14" t="str">
        <f>IF(ISBLANK(Costs!J114), "", Costs!J114)</f>
        <v/>
      </c>
      <c r="L114" s="44">
        <f>IF(ISBLANK(Costs!L114), 0, Costs!L114)</f>
        <v>19055.171519999996</v>
      </c>
      <c r="N114" s="5"/>
      <c r="O114" s="54">
        <f>IF($C114="",0,IF($I114,INDEX(Assumptions!E$34:E$43,MATCH($C114,CriticalApp_Migration,0))*INDEX(Assumptions!$E$15:$G$22,MATCH($C114,Assumptions!$B$15:$B$22,0),MATCH($A$3,Options,0)),INDEX(Assumptions!E$51:E$53,MATCH($A$3,Assumptions!$B$51:$B$53,0))))</f>
        <v>1</v>
      </c>
      <c r="P114" s="54">
        <f>IF($C114="",0,IF($I114,INDEX(Assumptions!F$34:F$43,MATCH($C114,CriticalApp_Migration,0))*INDEX(Assumptions!$E$15:$G$22,MATCH($C114,Assumptions!$B$15:$B$22,0),MATCH($A$3,Options,0)),INDEX(Assumptions!F$51:F$53,MATCH($A$3,Assumptions!$B$51:$B$53,0))))</f>
        <v>1</v>
      </c>
      <c r="Q114" s="54">
        <f>IF($C114="",0,IF($I114,INDEX(Assumptions!G$34:G$43,MATCH($C114,CriticalApp_Migration,0))*INDEX(Assumptions!$E$15:$G$22,MATCH($C114,Assumptions!$B$15:$B$22,0),MATCH($A$3,Options,0)),INDEX(Assumptions!G$51:G$53,MATCH($A$3,Assumptions!$B$51:$B$53,0))))</f>
        <v>1</v>
      </c>
      <c r="R114" s="54">
        <f>IF($C114="",0,IF($I114,INDEX(Assumptions!H$34:H$43,MATCH($C114,CriticalApp_Migration,0))*INDEX(Assumptions!$E$15:$G$22,MATCH($C114,Assumptions!$B$15:$B$22,0),MATCH($A$3,Options,0)),INDEX(Assumptions!H$51:H$53,MATCH($A$3,Assumptions!$B$51:$B$53,0))))</f>
        <v>1</v>
      </c>
      <c r="S114" s="54">
        <f>IF($C114="",0,IF($I114,INDEX(Assumptions!I$34:I$43,MATCH($C114,CriticalApp_Migration,0))*INDEX(Assumptions!$E$15:$G$22,MATCH($C114,Assumptions!$B$15:$B$22,0),MATCH($A$3,Options,0)),INDEX(Assumptions!I$51:I$53,MATCH($A$3,Assumptions!$B$51:$B$53,0))))</f>
        <v>1</v>
      </c>
      <c r="T114" s="5"/>
      <c r="U114" s="9">
        <f t="shared" si="18"/>
        <v>19055.171519999996</v>
      </c>
      <c r="V114" s="9">
        <f t="shared" si="19"/>
        <v>19055.171519999996</v>
      </c>
      <c r="W114" s="9">
        <f t="shared" si="20"/>
        <v>19055.171519999996</v>
      </c>
      <c r="X114" s="9">
        <f t="shared" si="21"/>
        <v>19055.171519999996</v>
      </c>
      <c r="Y114" s="9">
        <f t="shared" si="22"/>
        <v>19055.171519999996</v>
      </c>
      <c r="Z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</row>
    <row r="115" spans="1:44" ht="12.75" customHeight="1" x14ac:dyDescent="0.25">
      <c r="A115"/>
      <c r="B115" s="46" t="str">
        <f>IF(ISBLANK(Costs!B115), "", Costs!B115)</f>
        <v>Cloud</v>
      </c>
      <c r="C115" s="46" t="str">
        <f>IF(ISBLANK(Costs!C115), "", Costs!C115)</f>
        <v>Cognos BW</v>
      </c>
      <c r="D115" s="46" t="str">
        <f>IF(ISBLANK(Costs!D115), "", Costs!D115)</f>
        <v>Server</v>
      </c>
      <c r="E115" s="46" t="str">
        <f>IF(ISBLANK(Costs!E115), "", Costs!E115)</f>
        <v>Production</v>
      </c>
      <c r="F115" s="46" t="str">
        <f>IF(ISBLANK(Costs!F115), "", Costs!F115)</f>
        <v>Contracts</v>
      </c>
      <c r="G115" s="46" t="str">
        <f>IF(ISBLANK(Costs!G115), "", Costs!G115)</f>
        <v/>
      </c>
      <c r="H115" s="46" t="str">
        <f>IF(ISBLANK(Costs!H115), "", Costs!H115)</f>
        <v>Opex</v>
      </c>
      <c r="I115" s="46" t="b">
        <f>IF(ISBLANK(Costs!I115), "", Costs!I115)</f>
        <v>1</v>
      </c>
      <c r="J115" s="14" t="str">
        <f>IF(ISBLANK(Costs!J115), "", Costs!J115)</f>
        <v/>
      </c>
      <c r="L115" s="44">
        <f>IF(ISBLANK(Costs!L115), 0, Costs!L115)</f>
        <v>73046.661600000007</v>
      </c>
      <c r="N115" s="5"/>
      <c r="O115" s="54">
        <f>IF($C115="",0,IF($I115,INDEX(Assumptions!E$34:E$43,MATCH($C115,CriticalApp_Migration,0))*INDEX(Assumptions!$E$15:$G$22,MATCH($C115,Assumptions!$B$15:$B$22,0),MATCH($A$3,Options,0)),INDEX(Assumptions!E$51:E$53,MATCH($A$3,Assumptions!$B$51:$B$53,0))))</f>
        <v>1</v>
      </c>
      <c r="P115" s="54">
        <f>IF($C115="",0,IF($I115,INDEX(Assumptions!F$34:F$43,MATCH($C115,CriticalApp_Migration,0))*INDEX(Assumptions!$E$15:$G$22,MATCH($C115,Assumptions!$B$15:$B$22,0),MATCH($A$3,Options,0)),INDEX(Assumptions!F$51:F$53,MATCH($A$3,Assumptions!$B$51:$B$53,0))))</f>
        <v>1</v>
      </c>
      <c r="Q115" s="54">
        <f>IF($C115="",0,IF($I115,INDEX(Assumptions!G$34:G$43,MATCH($C115,CriticalApp_Migration,0))*INDEX(Assumptions!$E$15:$G$22,MATCH($C115,Assumptions!$B$15:$B$22,0),MATCH($A$3,Options,0)),INDEX(Assumptions!G$51:G$53,MATCH($A$3,Assumptions!$B$51:$B$53,0))))</f>
        <v>1</v>
      </c>
      <c r="R115" s="54">
        <f>IF($C115="",0,IF($I115,INDEX(Assumptions!H$34:H$43,MATCH($C115,CriticalApp_Migration,0))*INDEX(Assumptions!$E$15:$G$22,MATCH($C115,Assumptions!$B$15:$B$22,0),MATCH($A$3,Options,0)),INDEX(Assumptions!H$51:H$53,MATCH($A$3,Assumptions!$B$51:$B$53,0))))</f>
        <v>1</v>
      </c>
      <c r="S115" s="54">
        <f>IF($C115="",0,IF($I115,INDEX(Assumptions!I$34:I$43,MATCH($C115,CriticalApp_Migration,0))*INDEX(Assumptions!$E$15:$G$22,MATCH($C115,Assumptions!$B$15:$B$22,0),MATCH($A$3,Options,0)),INDEX(Assumptions!I$51:I$53,MATCH($A$3,Assumptions!$B$51:$B$53,0))))</f>
        <v>1</v>
      </c>
      <c r="T115" s="5"/>
      <c r="U115" s="9">
        <f t="shared" si="18"/>
        <v>73046.661600000007</v>
      </c>
      <c r="V115" s="9">
        <f t="shared" si="19"/>
        <v>73046.661600000007</v>
      </c>
      <c r="W115" s="9">
        <f t="shared" si="20"/>
        <v>73046.661600000007</v>
      </c>
      <c r="X115" s="9">
        <f t="shared" si="21"/>
        <v>73046.661600000007</v>
      </c>
      <c r="Y115" s="9">
        <f t="shared" si="22"/>
        <v>73046.661600000007</v>
      </c>
      <c r="Z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</row>
    <row r="116" spans="1:44" ht="12.75" customHeight="1" x14ac:dyDescent="0.25">
      <c r="A116"/>
      <c r="B116" s="46" t="str">
        <f>IF(ISBLANK(Costs!B116), "", Costs!B116)</f>
        <v>Cloud</v>
      </c>
      <c r="C116" s="46" t="str">
        <f>IF(ISBLANK(Costs!C116), "", Costs!C116)</f>
        <v>Sharepoint</v>
      </c>
      <c r="D116" s="46" t="str">
        <f>IF(ISBLANK(Costs!D116), "", Costs!D116)</f>
        <v>Server</v>
      </c>
      <c r="E116" s="46" t="str">
        <f>IF(ISBLANK(Costs!E116), "", Costs!E116)</f>
        <v>Dev</v>
      </c>
      <c r="F116" s="46" t="str">
        <f>IF(ISBLANK(Costs!F116), "", Costs!F116)</f>
        <v>Contracts</v>
      </c>
      <c r="G116" s="46" t="str">
        <f>IF(ISBLANK(Costs!G116), "", Costs!G116)</f>
        <v/>
      </c>
      <c r="H116" s="46" t="str">
        <f>IF(ISBLANK(Costs!H116), "", Costs!H116)</f>
        <v>Opex</v>
      </c>
      <c r="I116" s="46" t="b">
        <f>IF(ISBLANK(Costs!I116), "", Costs!I116)</f>
        <v>1</v>
      </c>
      <c r="J116" s="14" t="str">
        <f>IF(ISBLANK(Costs!J116), "", Costs!J116)</f>
        <v/>
      </c>
      <c r="L116" s="44">
        <f>IF(ISBLANK(Costs!L116), 0, Costs!L116)</f>
        <v>7196.7931199999994</v>
      </c>
      <c r="N116" s="5"/>
      <c r="O116" s="54">
        <f>IF($C116="",0,IF($I116,INDEX(Assumptions!E$34:E$43,MATCH($C116,CriticalApp_Migration,0))*INDEX(Assumptions!$E$15:$G$22,MATCH($C116,Assumptions!$B$15:$B$22,0),MATCH($A$3,Options,0)),INDEX(Assumptions!E$51:E$53,MATCH($A$3,Assumptions!$B$51:$B$53,0))))</f>
        <v>1</v>
      </c>
      <c r="P116" s="54">
        <f>IF($C116="",0,IF($I116,INDEX(Assumptions!F$34:F$43,MATCH($C116,CriticalApp_Migration,0))*INDEX(Assumptions!$E$15:$G$22,MATCH($C116,Assumptions!$B$15:$B$22,0),MATCH($A$3,Options,0)),INDEX(Assumptions!F$51:F$53,MATCH($A$3,Assumptions!$B$51:$B$53,0))))</f>
        <v>1</v>
      </c>
      <c r="Q116" s="54">
        <f>IF($C116="",0,IF($I116,INDEX(Assumptions!G$34:G$43,MATCH($C116,CriticalApp_Migration,0))*INDEX(Assumptions!$E$15:$G$22,MATCH($C116,Assumptions!$B$15:$B$22,0),MATCH($A$3,Options,0)),INDEX(Assumptions!G$51:G$53,MATCH($A$3,Assumptions!$B$51:$B$53,0))))</f>
        <v>1</v>
      </c>
      <c r="R116" s="54">
        <f>IF($C116="",0,IF($I116,INDEX(Assumptions!H$34:H$43,MATCH($C116,CriticalApp_Migration,0))*INDEX(Assumptions!$E$15:$G$22,MATCH($C116,Assumptions!$B$15:$B$22,0),MATCH($A$3,Options,0)),INDEX(Assumptions!H$51:H$53,MATCH($A$3,Assumptions!$B$51:$B$53,0))))</f>
        <v>1</v>
      </c>
      <c r="S116" s="54">
        <f>IF($C116="",0,IF($I116,INDEX(Assumptions!I$34:I$43,MATCH($C116,CriticalApp_Migration,0))*INDEX(Assumptions!$E$15:$G$22,MATCH($C116,Assumptions!$B$15:$B$22,0),MATCH($A$3,Options,0)),INDEX(Assumptions!I$51:I$53,MATCH($A$3,Assumptions!$B$51:$B$53,0))))</f>
        <v>1</v>
      </c>
      <c r="T116" s="5"/>
      <c r="U116" s="9">
        <f t="shared" si="18"/>
        <v>7196.7931199999994</v>
      </c>
      <c r="V116" s="9">
        <f t="shared" si="19"/>
        <v>7196.7931199999994</v>
      </c>
      <c r="W116" s="9">
        <f t="shared" si="20"/>
        <v>7196.7931199999994</v>
      </c>
      <c r="X116" s="9">
        <f t="shared" si="21"/>
        <v>7196.7931199999994</v>
      </c>
      <c r="Y116" s="9">
        <f t="shared" si="22"/>
        <v>7196.7931199999994</v>
      </c>
      <c r="Z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</row>
    <row r="117" spans="1:44" ht="12.75" customHeight="1" x14ac:dyDescent="0.25">
      <c r="A117"/>
      <c r="B117" s="46" t="str">
        <f>IF(ISBLANK(Costs!B117), "", Costs!B117)</f>
        <v>Cloud</v>
      </c>
      <c r="C117" s="46" t="str">
        <f>IF(ISBLANK(Costs!C117), "", Costs!C117)</f>
        <v>Sharepoint</v>
      </c>
      <c r="D117" s="46" t="str">
        <f>IF(ISBLANK(Costs!D117), "", Costs!D117)</f>
        <v>Server</v>
      </c>
      <c r="E117" s="46" t="str">
        <f>IF(ISBLANK(Costs!E117), "", Costs!E117)</f>
        <v>Production</v>
      </c>
      <c r="F117" s="46" t="str">
        <f>IF(ISBLANK(Costs!F117), "", Costs!F117)</f>
        <v>Contracts</v>
      </c>
      <c r="G117" s="46" t="str">
        <f>IF(ISBLANK(Costs!G117), "", Costs!G117)</f>
        <v/>
      </c>
      <c r="H117" s="46" t="str">
        <f>IF(ISBLANK(Costs!H117), "", Costs!H117)</f>
        <v>Opex</v>
      </c>
      <c r="I117" s="46" t="b">
        <f>IF(ISBLANK(Costs!I117), "", Costs!I117)</f>
        <v>1</v>
      </c>
      <c r="J117" s="14" t="str">
        <f>IF(ISBLANK(Costs!J117), "", Costs!J117)</f>
        <v/>
      </c>
      <c r="L117" s="44">
        <f>IF(ISBLANK(Costs!L117), 0, Costs!L117)</f>
        <v>17646.105599999999</v>
      </c>
      <c r="N117" s="5"/>
      <c r="O117" s="54">
        <f>IF($C117="",0,IF($I117,INDEX(Assumptions!E$34:E$43,MATCH($C117,CriticalApp_Migration,0))*INDEX(Assumptions!$E$15:$G$22,MATCH($C117,Assumptions!$B$15:$B$22,0),MATCH($A$3,Options,0)),INDEX(Assumptions!E$51:E$53,MATCH($A$3,Assumptions!$B$51:$B$53,0))))</f>
        <v>1</v>
      </c>
      <c r="P117" s="54">
        <f>IF($C117="",0,IF($I117,INDEX(Assumptions!F$34:F$43,MATCH($C117,CriticalApp_Migration,0))*INDEX(Assumptions!$E$15:$G$22,MATCH($C117,Assumptions!$B$15:$B$22,0),MATCH($A$3,Options,0)),INDEX(Assumptions!F$51:F$53,MATCH($A$3,Assumptions!$B$51:$B$53,0))))</f>
        <v>1</v>
      </c>
      <c r="Q117" s="54">
        <f>IF($C117="",0,IF($I117,INDEX(Assumptions!G$34:G$43,MATCH($C117,CriticalApp_Migration,0))*INDEX(Assumptions!$E$15:$G$22,MATCH($C117,Assumptions!$B$15:$B$22,0),MATCH($A$3,Options,0)),INDEX(Assumptions!G$51:G$53,MATCH($A$3,Assumptions!$B$51:$B$53,0))))</f>
        <v>1</v>
      </c>
      <c r="R117" s="54">
        <f>IF($C117="",0,IF($I117,INDEX(Assumptions!H$34:H$43,MATCH($C117,CriticalApp_Migration,0))*INDEX(Assumptions!$E$15:$G$22,MATCH($C117,Assumptions!$B$15:$B$22,0),MATCH($A$3,Options,0)),INDEX(Assumptions!H$51:H$53,MATCH($A$3,Assumptions!$B$51:$B$53,0))))</f>
        <v>1</v>
      </c>
      <c r="S117" s="54">
        <f>IF($C117="",0,IF($I117,INDEX(Assumptions!I$34:I$43,MATCH($C117,CriticalApp_Migration,0))*INDEX(Assumptions!$E$15:$G$22,MATCH($C117,Assumptions!$B$15:$B$22,0),MATCH($A$3,Options,0)),INDEX(Assumptions!I$51:I$53,MATCH($A$3,Assumptions!$B$51:$B$53,0))))</f>
        <v>1</v>
      </c>
      <c r="T117" s="5"/>
      <c r="U117" s="9">
        <f t="shared" si="18"/>
        <v>17646.105599999999</v>
      </c>
      <c r="V117" s="9">
        <f t="shared" si="19"/>
        <v>17646.105599999999</v>
      </c>
      <c r="W117" s="9">
        <f t="shared" si="20"/>
        <v>17646.105599999999</v>
      </c>
      <c r="X117" s="9">
        <f t="shared" si="21"/>
        <v>17646.105599999999</v>
      </c>
      <c r="Y117" s="9">
        <f t="shared" si="22"/>
        <v>17646.105599999999</v>
      </c>
      <c r="Z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</row>
    <row r="118" spans="1:44" ht="12.75" customHeight="1" x14ac:dyDescent="0.25">
      <c r="A118"/>
      <c r="B118" s="46" t="str">
        <f>IF(ISBLANK(Costs!B118), "", Costs!B118)</f>
        <v>Cloud</v>
      </c>
      <c r="C118" s="46" t="str">
        <f>IF(ISBLANK(Costs!C118), "", Costs!C118)</f>
        <v>webMethods</v>
      </c>
      <c r="D118" s="46" t="str">
        <f>IF(ISBLANK(Costs!D118), "", Costs!D118)</f>
        <v>Server</v>
      </c>
      <c r="E118" s="46" t="str">
        <f>IF(ISBLANK(Costs!E118), "", Costs!E118)</f>
        <v>Oracle</v>
      </c>
      <c r="F118" s="46" t="str">
        <f>IF(ISBLANK(Costs!F118), "", Costs!F118)</f>
        <v>Contracts</v>
      </c>
      <c r="G118" s="46" t="str">
        <f>IF(ISBLANK(Costs!G118), "", Costs!G118)</f>
        <v/>
      </c>
      <c r="H118" s="46" t="str">
        <f>IF(ISBLANK(Costs!H118), "", Costs!H118)</f>
        <v>Opex</v>
      </c>
      <c r="I118" s="46" t="b">
        <f>IF(ISBLANK(Costs!I118), "", Costs!I118)</f>
        <v>1</v>
      </c>
      <c r="J118" s="14" t="str">
        <f>IF(ISBLANK(Costs!J118), "", Costs!J118)</f>
        <v/>
      </c>
      <c r="L118" s="44">
        <f>IF(ISBLANK(Costs!L118), 0, Costs!L118)</f>
        <v>155951.5228418592</v>
      </c>
      <c r="N118" s="5"/>
      <c r="O118" s="54">
        <f>IF($C118="",0,IF($I118,INDEX(Assumptions!E$34:E$43,MATCH($C118,CriticalApp_Migration,0))*INDEX(Assumptions!$E$15:$G$22,MATCH($C118,Assumptions!$B$15:$B$22,0),MATCH($A$3,Options,0)),INDEX(Assumptions!E$51:E$53,MATCH($A$3,Assumptions!$B$51:$B$53,0))))</f>
        <v>1</v>
      </c>
      <c r="P118" s="54">
        <f>IF($C118="",0,IF($I118,INDEX(Assumptions!F$34:F$43,MATCH($C118,CriticalApp_Migration,0))*INDEX(Assumptions!$E$15:$G$22,MATCH($C118,Assumptions!$B$15:$B$22,0),MATCH($A$3,Options,0)),INDEX(Assumptions!F$51:F$53,MATCH($A$3,Assumptions!$B$51:$B$53,0))))</f>
        <v>1</v>
      </c>
      <c r="Q118" s="54">
        <f>IF($C118="",0,IF($I118,INDEX(Assumptions!G$34:G$43,MATCH($C118,CriticalApp_Migration,0))*INDEX(Assumptions!$E$15:$G$22,MATCH($C118,Assumptions!$B$15:$B$22,0),MATCH($A$3,Options,0)),INDEX(Assumptions!G$51:G$53,MATCH($A$3,Assumptions!$B$51:$B$53,0))))</f>
        <v>1</v>
      </c>
      <c r="R118" s="54">
        <f>IF($C118="",0,IF($I118,INDEX(Assumptions!H$34:H$43,MATCH($C118,CriticalApp_Migration,0))*INDEX(Assumptions!$E$15:$G$22,MATCH($C118,Assumptions!$B$15:$B$22,0),MATCH($A$3,Options,0)),INDEX(Assumptions!H$51:H$53,MATCH($A$3,Assumptions!$B$51:$B$53,0))))</f>
        <v>1</v>
      </c>
      <c r="S118" s="54">
        <f>IF($C118="",0,IF($I118,INDEX(Assumptions!I$34:I$43,MATCH($C118,CriticalApp_Migration,0))*INDEX(Assumptions!$E$15:$G$22,MATCH($C118,Assumptions!$B$15:$B$22,0),MATCH($A$3,Options,0)),INDEX(Assumptions!I$51:I$53,MATCH($A$3,Assumptions!$B$51:$B$53,0))))</f>
        <v>1</v>
      </c>
      <c r="T118" s="5"/>
      <c r="U118" s="9">
        <f t="shared" si="18"/>
        <v>155951.5228418592</v>
      </c>
      <c r="V118" s="9">
        <f t="shared" si="19"/>
        <v>155951.5228418592</v>
      </c>
      <c r="W118" s="9">
        <f t="shared" si="20"/>
        <v>155951.5228418592</v>
      </c>
      <c r="X118" s="9">
        <f t="shared" si="21"/>
        <v>155951.5228418592</v>
      </c>
      <c r="Y118" s="9">
        <f t="shared" si="22"/>
        <v>155951.5228418592</v>
      </c>
      <c r="Z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</row>
    <row r="119" spans="1:44" ht="12.75" customHeight="1" x14ac:dyDescent="0.25">
      <c r="A119"/>
      <c r="B119" s="46" t="str">
        <f>IF(ISBLANK(Costs!B119), "", Costs!B119)</f>
        <v>Cloud</v>
      </c>
      <c r="C119" s="46" t="str">
        <f>IF(ISBLANK(Costs!C119), "", Costs!C119)</f>
        <v>Oracle Storage</v>
      </c>
      <c r="D119" s="46" t="str">
        <f>IF(ISBLANK(Costs!D119), "", Costs!D119)</f>
        <v>Storage</v>
      </c>
      <c r="E119" s="46" t="str">
        <f>IF(ISBLANK(Costs!E119), "", Costs!E119)</f>
        <v>Oracle</v>
      </c>
      <c r="F119" s="46" t="str">
        <f>IF(ISBLANK(Costs!F119), "", Costs!F119)</f>
        <v>Contracts</v>
      </c>
      <c r="G119" s="46" t="str">
        <f>IF(ISBLANK(Costs!G119), "", Costs!G119)</f>
        <v/>
      </c>
      <c r="H119" s="46" t="str">
        <f>IF(ISBLANK(Costs!H119), "", Costs!H119)</f>
        <v>Opex</v>
      </c>
      <c r="I119" s="46" t="b">
        <f>IF(ISBLANK(Costs!I119), "", Costs!I119)</f>
        <v>1</v>
      </c>
      <c r="J119" s="14" t="str">
        <f>IF(ISBLANK(Costs!J119), "", Costs!J119)</f>
        <v/>
      </c>
      <c r="L119" s="44">
        <f>IF(ISBLANK(Costs!L119), 0, Costs!L119)</f>
        <v>737763.70075310383</v>
      </c>
      <c r="N119" s="5"/>
      <c r="O119" s="54">
        <f>IF($C119="",0,IF($I119,INDEX(Assumptions!E$34:E$43,MATCH($C119,CriticalApp_Migration,0))*INDEX(Assumptions!$E$15:$G$22,MATCH($C119,Assumptions!$B$15:$B$22,0),MATCH($A$3,Options,0)),INDEX(Assumptions!E$51:E$53,MATCH($A$3,Assumptions!$B$51:$B$53,0))))</f>
        <v>0.2</v>
      </c>
      <c r="P119" s="54">
        <f>IF($C119="",0,IF($I119,INDEX(Assumptions!F$34:F$43,MATCH($C119,CriticalApp_Migration,0))*INDEX(Assumptions!$E$15:$G$22,MATCH($C119,Assumptions!$B$15:$B$22,0),MATCH($A$3,Options,0)),INDEX(Assumptions!F$51:F$53,MATCH($A$3,Assumptions!$B$51:$B$53,0))))</f>
        <v>0.2</v>
      </c>
      <c r="Q119" s="54">
        <f>IF($C119="",0,IF($I119,INDEX(Assumptions!G$34:G$43,MATCH($C119,CriticalApp_Migration,0))*INDEX(Assumptions!$E$15:$G$22,MATCH($C119,Assumptions!$B$15:$B$22,0),MATCH($A$3,Options,0)),INDEX(Assumptions!G$51:G$53,MATCH($A$3,Assumptions!$B$51:$B$53,0))))</f>
        <v>0.45</v>
      </c>
      <c r="R119" s="54">
        <f>IF($C119="",0,IF($I119,INDEX(Assumptions!H$34:H$43,MATCH($C119,CriticalApp_Migration,0))*INDEX(Assumptions!$E$15:$G$22,MATCH($C119,Assumptions!$B$15:$B$22,0),MATCH($A$3,Options,0)),INDEX(Assumptions!H$51:H$53,MATCH($A$3,Assumptions!$B$51:$B$53,0))))</f>
        <v>0.6</v>
      </c>
      <c r="S119" s="54">
        <f>IF($C119="",0,IF($I119,INDEX(Assumptions!I$34:I$43,MATCH($C119,CriticalApp_Migration,0))*INDEX(Assumptions!$E$15:$G$22,MATCH($C119,Assumptions!$B$15:$B$22,0),MATCH($A$3,Options,0)),INDEX(Assumptions!I$51:I$53,MATCH($A$3,Assumptions!$B$51:$B$53,0))))</f>
        <v>0.6</v>
      </c>
      <c r="T119" s="5"/>
      <c r="U119" s="9">
        <f t="shared" si="18"/>
        <v>147552.74015062078</v>
      </c>
      <c r="V119" s="9">
        <f t="shared" si="19"/>
        <v>147552.74015062078</v>
      </c>
      <c r="W119" s="9">
        <f t="shared" si="20"/>
        <v>331993.66533889674</v>
      </c>
      <c r="X119" s="9">
        <f t="shared" si="21"/>
        <v>442658.22045186226</v>
      </c>
      <c r="Y119" s="9">
        <f t="shared" si="22"/>
        <v>442658.22045186226</v>
      </c>
      <c r="Z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</row>
    <row r="120" spans="1:44" ht="12.75" customHeight="1" x14ac:dyDescent="0.25">
      <c r="A120"/>
      <c r="B120" s="46" t="str">
        <f>IF(ISBLANK(Costs!B120), "", Costs!B120)</f>
        <v>Cloud</v>
      </c>
      <c r="C120" s="46" t="str">
        <f>IF(ISBLANK(Costs!C120), "", Costs!C120)</f>
        <v>Oracle Storage</v>
      </c>
      <c r="D120" s="46" t="str">
        <f>IF(ISBLANK(Costs!D120), "", Costs!D120)</f>
        <v>Storage</v>
      </c>
      <c r="E120" s="46" t="str">
        <f>IF(ISBLANK(Costs!E120), "", Costs!E120)</f>
        <v>Oracle</v>
      </c>
      <c r="F120" s="46" t="str">
        <f>IF(ISBLANK(Costs!F120), "", Costs!F120)</f>
        <v>Contracts</v>
      </c>
      <c r="G120" s="46" t="str">
        <f>IF(ISBLANK(Costs!G120), "", Costs!G120)</f>
        <v/>
      </c>
      <c r="H120" s="46" t="str">
        <f>IF(ISBLANK(Costs!H120), "", Costs!H120)</f>
        <v>Opex</v>
      </c>
      <c r="I120" s="46" t="b">
        <f>IF(ISBLANK(Costs!I120), "", Costs!I120)</f>
        <v>1</v>
      </c>
      <c r="J120" s="14" t="str">
        <f>IF(ISBLANK(Costs!J120), "", Costs!J120)</f>
        <v/>
      </c>
      <c r="L120" s="44">
        <f>IF(ISBLANK(Costs!L120), 0, Costs!L120)</f>
        <v>73616.442000000083</v>
      </c>
      <c r="N120" s="5"/>
      <c r="O120" s="54">
        <f>IF($C120="",0,IF($I120,INDEX(Assumptions!E$34:E$43,MATCH($C120,CriticalApp_Migration,0))*INDEX(Assumptions!$E$15:$G$22,MATCH($C120,Assumptions!$B$15:$B$22,0),MATCH($A$3,Options,0)),INDEX(Assumptions!E$51:E$53,MATCH($A$3,Assumptions!$B$51:$B$53,0))))</f>
        <v>0.2</v>
      </c>
      <c r="P120" s="54">
        <f>IF($C120="",0,IF($I120,INDEX(Assumptions!F$34:F$43,MATCH($C120,CriticalApp_Migration,0))*INDEX(Assumptions!$E$15:$G$22,MATCH($C120,Assumptions!$B$15:$B$22,0),MATCH($A$3,Options,0)),INDEX(Assumptions!F$51:F$53,MATCH($A$3,Assumptions!$B$51:$B$53,0))))</f>
        <v>0.2</v>
      </c>
      <c r="Q120" s="54">
        <f>IF($C120="",0,IF($I120,INDEX(Assumptions!G$34:G$43,MATCH($C120,CriticalApp_Migration,0))*INDEX(Assumptions!$E$15:$G$22,MATCH($C120,Assumptions!$B$15:$B$22,0),MATCH($A$3,Options,0)),INDEX(Assumptions!G$51:G$53,MATCH($A$3,Assumptions!$B$51:$B$53,0))))</f>
        <v>0.45</v>
      </c>
      <c r="R120" s="54">
        <f>IF($C120="",0,IF($I120,INDEX(Assumptions!H$34:H$43,MATCH($C120,CriticalApp_Migration,0))*INDEX(Assumptions!$E$15:$G$22,MATCH($C120,Assumptions!$B$15:$B$22,0),MATCH($A$3,Options,0)),INDEX(Assumptions!H$51:H$53,MATCH($A$3,Assumptions!$B$51:$B$53,0))))</f>
        <v>0.6</v>
      </c>
      <c r="S120" s="54">
        <f>IF($C120="",0,IF($I120,INDEX(Assumptions!I$34:I$43,MATCH($C120,CriticalApp_Migration,0))*INDEX(Assumptions!$E$15:$G$22,MATCH($C120,Assumptions!$B$15:$B$22,0),MATCH($A$3,Options,0)),INDEX(Assumptions!I$51:I$53,MATCH($A$3,Assumptions!$B$51:$B$53,0))))</f>
        <v>0.6</v>
      </c>
      <c r="T120" s="5"/>
      <c r="U120" s="9">
        <f t="shared" si="18"/>
        <v>14723.288400000018</v>
      </c>
      <c r="V120" s="9">
        <f t="shared" si="19"/>
        <v>14723.288400000018</v>
      </c>
      <c r="W120" s="9">
        <f t="shared" si="20"/>
        <v>33127.398900000037</v>
      </c>
      <c r="X120" s="9">
        <f t="shared" si="21"/>
        <v>44169.865200000051</v>
      </c>
      <c r="Y120" s="9">
        <f t="shared" si="22"/>
        <v>44169.865200000051</v>
      </c>
      <c r="Z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</row>
    <row r="121" spans="1:44" ht="12.75" customHeight="1" x14ac:dyDescent="0.25">
      <c r="A121"/>
      <c r="B121" s="46" t="str">
        <f>IF(ISBLANK(Costs!B121), "", Costs!B121)</f>
        <v>Cloud</v>
      </c>
      <c r="C121" s="46" t="str">
        <f>IF(ISBLANK(Costs!C121), "", Costs!C121)</f>
        <v>Oracle Storage</v>
      </c>
      <c r="D121" s="46" t="str">
        <f>IF(ISBLANK(Costs!D121), "", Costs!D121)</f>
        <v>Storage</v>
      </c>
      <c r="E121" s="46" t="str">
        <f>IF(ISBLANK(Costs!E121), "", Costs!E121)</f>
        <v>Oracle</v>
      </c>
      <c r="F121" s="46" t="str">
        <f>IF(ISBLANK(Costs!F121), "", Costs!F121)</f>
        <v>Contracts</v>
      </c>
      <c r="G121" s="46" t="str">
        <f>IF(ISBLANK(Costs!G121), "", Costs!G121)</f>
        <v/>
      </c>
      <c r="H121" s="46" t="str">
        <f>IF(ISBLANK(Costs!H121), "", Costs!H121)</f>
        <v>Opex</v>
      </c>
      <c r="I121" s="46" t="b">
        <f>IF(ISBLANK(Costs!I121), "", Costs!I121)</f>
        <v>1</v>
      </c>
      <c r="J121" s="14" t="str">
        <f>IF(ISBLANK(Costs!J121), "", Costs!J121)</f>
        <v/>
      </c>
      <c r="L121" s="44">
        <f>IF(ISBLANK(Costs!L121), 0, Costs!L121)</f>
        <v>2853.1262925167998</v>
      </c>
      <c r="N121" s="5"/>
      <c r="O121" s="54">
        <f>IF($C121="",0,IF($I121,INDEX(Assumptions!E$34:E$43,MATCH($C121,CriticalApp_Migration,0))*INDEX(Assumptions!$E$15:$G$22,MATCH($C121,Assumptions!$B$15:$B$22,0),MATCH($A$3,Options,0)),INDEX(Assumptions!E$51:E$53,MATCH($A$3,Assumptions!$B$51:$B$53,0))))</f>
        <v>0.2</v>
      </c>
      <c r="P121" s="54">
        <f>IF($C121="",0,IF($I121,INDEX(Assumptions!F$34:F$43,MATCH($C121,CriticalApp_Migration,0))*INDEX(Assumptions!$E$15:$G$22,MATCH($C121,Assumptions!$B$15:$B$22,0),MATCH($A$3,Options,0)),INDEX(Assumptions!F$51:F$53,MATCH($A$3,Assumptions!$B$51:$B$53,0))))</f>
        <v>0.2</v>
      </c>
      <c r="Q121" s="54">
        <f>IF($C121="",0,IF($I121,INDEX(Assumptions!G$34:G$43,MATCH($C121,CriticalApp_Migration,0))*INDEX(Assumptions!$E$15:$G$22,MATCH($C121,Assumptions!$B$15:$B$22,0),MATCH($A$3,Options,0)),INDEX(Assumptions!G$51:G$53,MATCH($A$3,Assumptions!$B$51:$B$53,0))))</f>
        <v>0.45</v>
      </c>
      <c r="R121" s="54">
        <f>IF($C121="",0,IF($I121,INDEX(Assumptions!H$34:H$43,MATCH($C121,CriticalApp_Migration,0))*INDEX(Assumptions!$E$15:$G$22,MATCH($C121,Assumptions!$B$15:$B$22,0),MATCH($A$3,Options,0)),INDEX(Assumptions!H$51:H$53,MATCH($A$3,Assumptions!$B$51:$B$53,0))))</f>
        <v>0.6</v>
      </c>
      <c r="S121" s="54">
        <f>IF($C121="",0,IF($I121,INDEX(Assumptions!I$34:I$43,MATCH($C121,CriticalApp_Migration,0))*INDEX(Assumptions!$E$15:$G$22,MATCH($C121,Assumptions!$B$15:$B$22,0),MATCH($A$3,Options,0)),INDEX(Assumptions!I$51:I$53,MATCH($A$3,Assumptions!$B$51:$B$53,0))))</f>
        <v>0.6</v>
      </c>
      <c r="T121" s="5"/>
      <c r="U121" s="9">
        <f t="shared" si="18"/>
        <v>570.62525850335999</v>
      </c>
      <c r="V121" s="9">
        <f t="shared" si="19"/>
        <v>570.62525850335999</v>
      </c>
      <c r="W121" s="9">
        <f t="shared" si="20"/>
        <v>1283.9068316325599</v>
      </c>
      <c r="X121" s="9">
        <f t="shared" si="21"/>
        <v>1711.8757755100798</v>
      </c>
      <c r="Y121" s="9">
        <f t="shared" si="22"/>
        <v>1711.8757755100798</v>
      </c>
      <c r="Z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</row>
    <row r="122" spans="1:44" ht="12.75" customHeight="1" x14ac:dyDescent="0.25">
      <c r="A122"/>
      <c r="B122" s="46" t="str">
        <f>IF(ISBLANK(Costs!B122), "", Costs!B122)</f>
        <v/>
      </c>
      <c r="C122" s="46" t="str">
        <f>IF(ISBLANK(Costs!C122), "", Costs!C122)</f>
        <v/>
      </c>
      <c r="D122" s="46" t="str">
        <f>IF(ISBLANK(Costs!D122), "", Costs!D122)</f>
        <v/>
      </c>
      <c r="E122" s="46" t="str">
        <f>IF(ISBLANK(Costs!E122), "", Costs!E122)</f>
        <v/>
      </c>
      <c r="F122" s="46" t="str">
        <f>IF(ISBLANK(Costs!F122), "", Costs!F122)</f>
        <v/>
      </c>
      <c r="G122" s="46" t="str">
        <f>IF(ISBLANK(Costs!G122), "", Costs!G122)</f>
        <v/>
      </c>
      <c r="H122" s="46" t="str">
        <f>IF(ISBLANK(Costs!H122), "", Costs!H122)</f>
        <v/>
      </c>
      <c r="I122" s="46" t="str">
        <f>IF(ISBLANK(Costs!I122), "", Costs!I122)</f>
        <v/>
      </c>
      <c r="J122" s="14" t="str">
        <f>IF(ISBLANK(Costs!J122), "", Costs!J122)</f>
        <v/>
      </c>
      <c r="L122" s="44">
        <f>IF(ISBLANK(Costs!L122), 0, Costs!L122)</f>
        <v>0</v>
      </c>
      <c r="N122" s="5"/>
      <c r="O122" s="54">
        <f>IF($C122="",0,IF($I122,INDEX(Assumptions!E$34:E$43,MATCH($C122,CriticalApp_Migration,0))*INDEX(Assumptions!$E$15:$G$22,MATCH($C122,Assumptions!$B$15:$B$22,0),MATCH($A$3,Options,0)),INDEX(Assumptions!E$51:E$53,MATCH($A$3,Assumptions!$B$51:$B$53,0))))</f>
        <v>0</v>
      </c>
      <c r="P122" s="54">
        <f>IF($C122="",0,IF($I122,INDEX(Assumptions!F$34:F$43,MATCH($C122,CriticalApp_Migration,0))*INDEX(Assumptions!$E$15:$G$22,MATCH($C122,Assumptions!$B$15:$B$22,0),MATCH($A$3,Options,0)),INDEX(Assumptions!F$51:F$53,MATCH($A$3,Assumptions!$B$51:$B$53,0))))</f>
        <v>0</v>
      </c>
      <c r="Q122" s="54">
        <f>IF($C122="",0,IF($I122,INDEX(Assumptions!G$34:G$43,MATCH($C122,CriticalApp_Migration,0))*INDEX(Assumptions!$E$15:$G$22,MATCH($C122,Assumptions!$B$15:$B$22,0),MATCH($A$3,Options,0)),INDEX(Assumptions!G$51:G$53,MATCH($A$3,Assumptions!$B$51:$B$53,0))))</f>
        <v>0</v>
      </c>
      <c r="R122" s="54">
        <f>IF($C122="",0,IF($I122,INDEX(Assumptions!H$34:H$43,MATCH($C122,CriticalApp_Migration,0))*INDEX(Assumptions!$E$15:$G$22,MATCH($C122,Assumptions!$B$15:$B$22,0),MATCH($A$3,Options,0)),INDEX(Assumptions!H$51:H$53,MATCH($A$3,Assumptions!$B$51:$B$53,0))))</f>
        <v>0</v>
      </c>
      <c r="S122" s="54">
        <f>IF($C122="",0,IF($I122,INDEX(Assumptions!I$34:I$43,MATCH($C122,CriticalApp_Migration,0))*INDEX(Assumptions!$E$15:$G$22,MATCH($C122,Assumptions!$B$15:$B$22,0),MATCH($A$3,Options,0)),INDEX(Assumptions!I$51:I$53,MATCH($A$3,Assumptions!$B$51:$B$53,0))))</f>
        <v>0</v>
      </c>
      <c r="T122" s="5"/>
      <c r="U122" s="9">
        <f t="shared" si="18"/>
        <v>0</v>
      </c>
      <c r="V122" s="9">
        <f t="shared" si="19"/>
        <v>0</v>
      </c>
      <c r="W122" s="9">
        <f t="shared" si="20"/>
        <v>0</v>
      </c>
      <c r="X122" s="9">
        <f t="shared" si="21"/>
        <v>0</v>
      </c>
      <c r="Y122" s="9">
        <f t="shared" si="22"/>
        <v>0</v>
      </c>
      <c r="Z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</row>
    <row r="123" spans="1:44" ht="12.75" customHeight="1" x14ac:dyDescent="0.25">
      <c r="A123"/>
      <c r="B123" s="46" t="str">
        <f>IF(ISBLANK(Costs!B123), "", Costs!B123)</f>
        <v/>
      </c>
      <c r="C123" s="46" t="str">
        <f>IF(ISBLANK(Costs!C123), "", Costs!C123)</f>
        <v/>
      </c>
      <c r="D123" s="46" t="str">
        <f>IF(ISBLANK(Costs!D123), "", Costs!D123)</f>
        <v/>
      </c>
      <c r="E123" s="46" t="str">
        <f>IF(ISBLANK(Costs!E123), "", Costs!E123)</f>
        <v/>
      </c>
      <c r="F123" s="46" t="str">
        <f>IF(ISBLANK(Costs!F123), "", Costs!F123)</f>
        <v/>
      </c>
      <c r="G123" s="46" t="str">
        <f>IF(ISBLANK(Costs!G123), "", Costs!G123)</f>
        <v/>
      </c>
      <c r="H123" s="46" t="str">
        <f>IF(ISBLANK(Costs!H123), "", Costs!H123)</f>
        <v/>
      </c>
      <c r="I123" s="46" t="str">
        <f>IF(ISBLANK(Costs!I123), "", Costs!I123)</f>
        <v/>
      </c>
      <c r="J123" s="14" t="str">
        <f>IF(ISBLANK(Costs!J123), "", Costs!J123)</f>
        <v/>
      </c>
      <c r="L123" s="44">
        <f>IF(ISBLANK(Costs!L123), 0, Costs!L123)</f>
        <v>0</v>
      </c>
      <c r="N123" s="5"/>
      <c r="O123" s="54">
        <f>IF($C123="",0,IF($I123,INDEX(Assumptions!E$34:E$43,MATCH($C123,CriticalApp_Migration,0))*INDEX(Assumptions!$E$15:$G$22,MATCH($C123,Assumptions!$B$15:$B$22,0),MATCH($A$3,Options,0)),INDEX(Assumptions!E$51:E$53,MATCH($A$3,Assumptions!$B$51:$B$53,0))))</f>
        <v>0</v>
      </c>
      <c r="P123" s="54">
        <f>IF($C123="",0,IF($I123,INDEX(Assumptions!F$34:F$43,MATCH($C123,CriticalApp_Migration,0))*INDEX(Assumptions!$E$15:$G$22,MATCH($C123,Assumptions!$B$15:$B$22,0),MATCH($A$3,Options,0)),INDEX(Assumptions!F$51:F$53,MATCH($A$3,Assumptions!$B$51:$B$53,0))))</f>
        <v>0</v>
      </c>
      <c r="Q123" s="54">
        <f>IF($C123="",0,IF($I123,INDEX(Assumptions!G$34:G$43,MATCH($C123,CriticalApp_Migration,0))*INDEX(Assumptions!$E$15:$G$22,MATCH($C123,Assumptions!$B$15:$B$22,0),MATCH($A$3,Options,0)),INDEX(Assumptions!G$51:G$53,MATCH($A$3,Assumptions!$B$51:$B$53,0))))</f>
        <v>0</v>
      </c>
      <c r="R123" s="54">
        <f>IF($C123="",0,IF($I123,INDEX(Assumptions!H$34:H$43,MATCH($C123,CriticalApp_Migration,0))*INDEX(Assumptions!$E$15:$G$22,MATCH($C123,Assumptions!$B$15:$B$22,0),MATCH($A$3,Options,0)),INDEX(Assumptions!H$51:H$53,MATCH($A$3,Assumptions!$B$51:$B$53,0))))</f>
        <v>0</v>
      </c>
      <c r="S123" s="54">
        <f>IF($C123="",0,IF($I123,INDEX(Assumptions!I$34:I$43,MATCH($C123,CriticalApp_Migration,0))*INDEX(Assumptions!$E$15:$G$22,MATCH($C123,Assumptions!$B$15:$B$22,0),MATCH($A$3,Options,0)),INDEX(Assumptions!I$51:I$53,MATCH($A$3,Assumptions!$B$51:$B$53,0))))</f>
        <v>0</v>
      </c>
      <c r="T123" s="5"/>
      <c r="U123" s="9">
        <f t="shared" si="18"/>
        <v>0</v>
      </c>
      <c r="V123" s="9">
        <f t="shared" si="19"/>
        <v>0</v>
      </c>
      <c r="W123" s="9">
        <f t="shared" si="20"/>
        <v>0</v>
      </c>
      <c r="X123" s="9">
        <f t="shared" si="21"/>
        <v>0</v>
      </c>
      <c r="Y123" s="9">
        <f t="shared" si="22"/>
        <v>0</v>
      </c>
      <c r="Z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</row>
    <row r="124" spans="1:44" ht="12.75" customHeigh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I124"/>
    </row>
    <row r="125" spans="1:44" ht="12.75" customHeight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 s="134"/>
      <c r="V125"/>
      <c r="W125"/>
      <c r="X125"/>
      <c r="Y125"/>
      <c r="Z125"/>
      <c r="AI125"/>
    </row>
    <row r="126" spans="1:44" ht="12.75" customHeight="1" x14ac:dyDescent="0.25">
      <c r="A126"/>
      <c r="B126" s="46" t="str">
        <f>IF(ISBLANK(Costs!B126), "", Costs!B126)</f>
        <v>Cloud</v>
      </c>
      <c r="C126" s="46" t="str">
        <f>IF(ISBLANK(Costs!C126), "", Costs!C126)</f>
        <v/>
      </c>
      <c r="D126" s="46" t="str">
        <f>IF(ISBLANK(Costs!D126), "", Costs!D126)</f>
        <v/>
      </c>
      <c r="E126" s="46" t="str">
        <f>IF(ISBLANK(Costs!E126), "", Costs!E126)</f>
        <v/>
      </c>
      <c r="F126" s="46" t="str">
        <f>IF(ISBLANK(Costs!F126), "", Costs!F126)</f>
        <v>Labour</v>
      </c>
      <c r="G126" s="46" t="str">
        <f>IF(ISBLANK(Costs!G126), "", Costs!G126)</f>
        <v/>
      </c>
      <c r="H126" s="46" t="str">
        <f>IF(ISBLANK(Costs!H126), "", Costs!H126)</f>
        <v>Opex reduction</v>
      </c>
      <c r="I126" s="46" t="b">
        <f>IF(ISBLANK(Costs!I126), "", Costs!I126)</f>
        <v>0</v>
      </c>
      <c r="J126" s="14" t="str">
        <f>IF(ISBLANK(Costs!J126), "", Costs!J126)</f>
        <v/>
      </c>
      <c r="L126"/>
      <c r="M126" s="55">
        <f>Costs!M126</f>
        <v>0.05</v>
      </c>
      <c r="N126" s="5"/>
      <c r="O126"/>
      <c r="P126"/>
      <c r="Q126"/>
      <c r="R126"/>
      <c r="S126"/>
      <c r="U126" s="9">
        <f>$M126*SUM($U$25:U$74)</f>
        <v>-8707.0427889543007</v>
      </c>
      <c r="V126" s="9">
        <f>$M126*SUM($U$25:V$74)</f>
        <v>-17957.607256204541</v>
      </c>
      <c r="W126" s="9">
        <f>$M126*SUM($U$25:W$74)</f>
        <v>-27284.7573148105</v>
      </c>
      <c r="X126" s="9">
        <f>$M126*SUM($U$25:X$74)</f>
        <v>-264150.43063887791</v>
      </c>
      <c r="Y126" s="9">
        <f>$M126*SUM($U$25:Y$74)</f>
        <v>-277998.09683322429</v>
      </c>
      <c r="AI126"/>
    </row>
    <row r="127" spans="1:44" ht="12.75" customHeight="1" x14ac:dyDescent="0.25">
      <c r="A127"/>
      <c r="B127" s="46" t="str">
        <f>IF(ISBLANK(Costs!B127), "", Costs!B127)</f>
        <v>Cloud</v>
      </c>
      <c r="C127" s="46" t="str">
        <f>IF(ISBLANK(Costs!C127), "", Costs!C127)</f>
        <v/>
      </c>
      <c r="D127" s="46" t="str">
        <f>IF(ISBLANK(Costs!D127), "", Costs!D127)</f>
        <v/>
      </c>
      <c r="E127" s="46" t="str">
        <f>IF(ISBLANK(Costs!E127), "", Costs!E127)</f>
        <v/>
      </c>
      <c r="F127" s="46" t="str">
        <f>IF(ISBLANK(Costs!F127), "", Costs!F127)</f>
        <v>Labour</v>
      </c>
      <c r="G127" s="46" t="str">
        <f>IF(ISBLANK(Costs!G127), "", Costs!G127)</f>
        <v/>
      </c>
      <c r="H127" s="46" t="str">
        <f>IF(ISBLANK(Costs!H127), "", Costs!H127)</f>
        <v>Opex reduction</v>
      </c>
      <c r="I127" s="46" t="b">
        <f>IF(ISBLANK(Costs!I127), "", Costs!I127)</f>
        <v>0</v>
      </c>
      <c r="J127" s="14" t="str">
        <f>IF(ISBLANK(Costs!J127), "", Costs!J127)</f>
        <v/>
      </c>
      <c r="L127"/>
      <c r="M127" s="55">
        <f>Costs!M127</f>
        <v>0</v>
      </c>
      <c r="N127" s="5"/>
      <c r="O127"/>
      <c r="P127"/>
      <c r="Q127"/>
      <c r="R127"/>
      <c r="S127"/>
      <c r="U127" s="9">
        <f>$M127*SUM($U$25:U$74)</f>
        <v>0</v>
      </c>
      <c r="V127" s="9">
        <f>$M127*SUM($U$25:V$74)</f>
        <v>0</v>
      </c>
      <c r="W127" s="9">
        <f>$M127*SUM($U$25:W$74)</f>
        <v>0</v>
      </c>
      <c r="X127" s="9">
        <f>$M127*SUM($U$25:X$74)</f>
        <v>0</v>
      </c>
      <c r="Y127" s="9">
        <f>$M127*SUM($U$25:Y$74)</f>
        <v>0</v>
      </c>
      <c r="AI127"/>
    </row>
    <row r="128" spans="1:44" ht="12.75" customHeight="1" x14ac:dyDescent="0.25">
      <c r="A128"/>
      <c r="B128" s="8"/>
      <c r="C128" s="8"/>
      <c r="D128" s="8"/>
      <c r="E128" s="8"/>
      <c r="F128" s="8"/>
      <c r="G128" s="8"/>
      <c r="H128" s="8"/>
      <c r="I128" s="8"/>
      <c r="J128" s="14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161"/>
      <c r="AB128" s="8"/>
      <c r="AC128" s="8"/>
      <c r="AD128" s="8"/>
      <c r="AI128"/>
    </row>
    <row r="129" spans="1:35" ht="12.75" customHeight="1" x14ac:dyDescent="0.25">
      <c r="A129"/>
      <c r="I129" s="24"/>
      <c r="J129" s="14"/>
      <c r="N129" s="90"/>
      <c r="T129" s="3"/>
      <c r="AD129"/>
      <c r="AI129"/>
    </row>
    <row r="130" spans="1:35" ht="12.75" customHeight="1" x14ac:dyDescent="0.25">
      <c r="A130"/>
      <c r="B130" s="46" t="str">
        <f>IF(ISBLANK(Costs!B130), "", Costs!B130)</f>
        <v>Cloud</v>
      </c>
      <c r="C130" s="46" t="str">
        <f>IF(ISBLANK(Costs!C130), "", Costs!C130)</f>
        <v>Exchange backup storage</v>
      </c>
      <c r="D130" s="46" t="str">
        <f>IF(ISBLANK(Costs!D130), "", Costs!D130)</f>
        <v>Storage</v>
      </c>
      <c r="E130" s="46" t="str">
        <f>IF(ISBLANK(Costs!E130), "", Costs!E130)</f>
        <v/>
      </c>
      <c r="F130" s="46" t="str">
        <f>IF(ISBLANK(Costs!F130), "", Costs!F130)</f>
        <v>Contracts</v>
      </c>
      <c r="G130" s="46"/>
      <c r="H130" s="46" t="str">
        <f>IF(ISBLANK(Costs!H130), "", Costs!H130)</f>
        <v>Opex</v>
      </c>
      <c r="I130" s="46" t="b">
        <f>IF(ISBLANK(Costs!I130), "", Costs!I130)</f>
        <v>0</v>
      </c>
      <c r="J130" s="14" t="str">
        <f>IF(ISBLANK(Costs!J130), "", Costs!J130)</f>
        <v/>
      </c>
      <c r="M130" s="55">
        <f>IF(ISNA(MATCH($C130,CriticalApps,0)),0,INDEX(Assumptions!$E$15:$H$26,MATCH($C130,CriticalApps,0),MATCH($A$3,Options,0)))</f>
        <v>0</v>
      </c>
      <c r="N130" s="86"/>
      <c r="T130"/>
      <c r="U130" s="51">
        <f t="shared" ref="U130:Y131" si="23">SUMIFS( U$8:U$127, $D$8:$D$127,$D130,$H$8:$H$127, $H130 )*$M130</f>
        <v>0</v>
      </c>
      <c r="V130" s="51">
        <f t="shared" si="23"/>
        <v>0</v>
      </c>
      <c r="W130" s="51">
        <f t="shared" si="23"/>
        <v>0</v>
      </c>
      <c r="X130" s="51">
        <f t="shared" si="23"/>
        <v>0</v>
      </c>
      <c r="Y130" s="51">
        <f t="shared" si="23"/>
        <v>0</v>
      </c>
      <c r="AD130"/>
      <c r="AI130"/>
    </row>
    <row r="131" spans="1:35" ht="12.75" customHeight="1" x14ac:dyDescent="0.25">
      <c r="A131"/>
      <c r="B131" s="46" t="str">
        <f>IF(ISBLANK(Costs!B131), "", Costs!B131)</f>
        <v>Cloud</v>
      </c>
      <c r="C131" s="46" t="str">
        <f>IF(ISBLANK(Costs!C131), "", Costs!C131)</f>
        <v>Cloud operation charge</v>
      </c>
      <c r="D131" s="46" t="str">
        <f>IF(ISBLANK(Costs!D131), "", Costs!D131)</f>
        <v>Server</v>
      </c>
      <c r="E131" s="46" t="str">
        <f>IF(ISBLANK(Costs!E131), "", Costs!E131)</f>
        <v/>
      </c>
      <c r="F131" s="46" t="str">
        <f>IF(ISBLANK(Costs!F131), "", Costs!F131)</f>
        <v>Contracts</v>
      </c>
      <c r="G131" s="46" t="str">
        <f>IF(ISBLANK(Costs!G131), "", Costs!G131)</f>
        <v/>
      </c>
      <c r="H131" s="46" t="str">
        <f>IF(ISBLANK(Costs!H131), "", Costs!H131)</f>
        <v>Opex</v>
      </c>
      <c r="I131" s="46" t="b">
        <f>IF(ISBLANK(Costs!I131), "", Costs!I131)</f>
        <v>0</v>
      </c>
      <c r="J131" s="14" t="str">
        <f>IF(ISBLANK(Costs!J131), "", Costs!J131)</f>
        <v/>
      </c>
      <c r="M131" s="55">
        <f>IF(ISNA(MATCH($C131,CriticalApps,0)),0,INDEX(Assumptions!$E$15:$H$26,MATCH($C131,CriticalApps,0),MATCH($A$3,Options,0)))</f>
        <v>0.13500000000000001</v>
      </c>
      <c r="N131" s="86"/>
      <c r="T131"/>
      <c r="U131" s="51">
        <f t="shared" si="23"/>
        <v>47918.981738050992</v>
      </c>
      <c r="V131" s="51">
        <f t="shared" si="23"/>
        <v>47918.981738050992</v>
      </c>
      <c r="W131" s="51">
        <f t="shared" si="23"/>
        <v>51748.124222050988</v>
      </c>
      <c r="X131" s="51">
        <f t="shared" si="23"/>
        <v>77047.222545250974</v>
      </c>
      <c r="Y131" s="51">
        <f t="shared" si="23"/>
        <v>77047.222545250974</v>
      </c>
      <c r="AD131"/>
      <c r="AI131"/>
    </row>
    <row r="132" spans="1:35" ht="12.75" customHeight="1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AI132"/>
    </row>
    <row r="133" spans="1:35" ht="12.75" customHeight="1" x14ac:dyDescent="0.25">
      <c r="A133"/>
      <c r="B133" s="46" t="str">
        <f>IF(ISBLANK(Costs!B133), "", Costs!B133)</f>
        <v>Infrastructure</v>
      </c>
      <c r="C133" s="46" t="str">
        <f>IF(ISBLANK(Costs!C133), "", Costs!C133)</f>
        <v>Infrastructure Labour</v>
      </c>
      <c r="D133" s="46" t="str">
        <f>IF(ISBLANK(Costs!D133), "", Costs!D133)</f>
        <v>Infrastructure Labour</v>
      </c>
      <c r="E133" s="46" t="str">
        <f>IF(ISBLANK(Costs!E133), "", Costs!E133)</f>
        <v/>
      </c>
      <c r="F133" s="46" t="str">
        <f>IF(ISBLANK(Costs!F133), "", Costs!F133)</f>
        <v>Labour</v>
      </c>
      <c r="G133" s="46" t="str">
        <f>IF(ISBLANK(Costs!G133), "", Costs!G133)</f>
        <v/>
      </c>
      <c r="H133" s="46" t="str">
        <f>IF(ISBLANK(Costs!H133), "", Costs!H133)</f>
        <v>Capex reduction</v>
      </c>
      <c r="I133" s="46" t="b">
        <f>IF(ISBLANK(Costs!I133), "", Costs!I133)</f>
        <v>0</v>
      </c>
      <c r="J133" s="14" t="str">
        <f>IF(ISBLANK(Costs!J133), "", Costs!J133)</f>
        <v/>
      </c>
      <c r="M133" s="55">
        <f>IF(ISNA(MATCH($C133,CriticalApps,0)),0,INDEX(Assumptions!$E$15:$H$26,MATCH($C133,CriticalApps,0),MATCH($A$3,Options,0)))</f>
        <v>0</v>
      </c>
      <c r="N133" s="86"/>
      <c r="T133"/>
      <c r="U133" s="51">
        <f t="shared" ref="U133:Y138" si="24">SUMIFS( U$8:U$127,$H$8:$H$127, $H133 )*$M133</f>
        <v>0</v>
      </c>
      <c r="V133" s="51">
        <f t="shared" si="24"/>
        <v>0</v>
      </c>
      <c r="W133" s="51">
        <f t="shared" si="24"/>
        <v>0</v>
      </c>
      <c r="X133" s="51">
        <f t="shared" si="24"/>
        <v>0</v>
      </c>
      <c r="Y133" s="51">
        <f t="shared" si="24"/>
        <v>0</v>
      </c>
      <c r="AD133"/>
      <c r="AI133"/>
    </row>
    <row r="134" spans="1:35" ht="12.75" customHeight="1" x14ac:dyDescent="0.25">
      <c r="A134"/>
      <c r="B134" s="46" t="str">
        <f>IF(ISBLANK(Costs!B134), "", Costs!B134)</f>
        <v>Infrastructure</v>
      </c>
      <c r="C134" s="46" t="str">
        <f>IF(ISBLANK(Costs!C134), "", Costs!C134)</f>
        <v>Infrastructure contractors</v>
      </c>
      <c r="D134" s="46" t="str">
        <f>IF(ISBLANK(Costs!D134), "", Costs!D134)</f>
        <v>Infrastructure contractors</v>
      </c>
      <c r="E134" s="46" t="str">
        <f>IF(ISBLANK(Costs!E134), "", Costs!E134)</f>
        <v/>
      </c>
      <c r="F134" s="46" t="str">
        <f>IF(ISBLANK(Costs!F134), "", Costs!F134)</f>
        <v>Labour</v>
      </c>
      <c r="G134" s="46" t="str">
        <f>IF(ISBLANK(Costs!G134), "", Costs!G134)</f>
        <v/>
      </c>
      <c r="H134" s="46" t="str">
        <f>IF(ISBLANK(Costs!H134), "", Costs!H134)</f>
        <v>Capex reduction</v>
      </c>
      <c r="I134" s="46" t="b">
        <f>IF(ISBLANK(Costs!I134), "", Costs!I134)</f>
        <v>0</v>
      </c>
      <c r="J134" s="14" t="str">
        <f>IF(ISBLANK(Costs!J134), "", Costs!J134)</f>
        <v/>
      </c>
      <c r="M134" s="55">
        <f>IF(ISNA(MATCH($C134,CriticalApps,0)),0,INDEX(Assumptions!$E$15:$H$26,MATCH($C134,CriticalApps,0),MATCH($A$3,Options,0)))</f>
        <v>0</v>
      </c>
      <c r="N134" s="86"/>
      <c r="T134"/>
      <c r="U134" s="51">
        <f t="shared" si="24"/>
        <v>0</v>
      </c>
      <c r="V134" s="51">
        <f t="shared" si="24"/>
        <v>0</v>
      </c>
      <c r="W134" s="51">
        <f t="shared" si="24"/>
        <v>0</v>
      </c>
      <c r="X134" s="51">
        <f t="shared" si="24"/>
        <v>0</v>
      </c>
      <c r="Y134" s="51">
        <f t="shared" si="24"/>
        <v>0</v>
      </c>
      <c r="AD134"/>
      <c r="AI134"/>
    </row>
    <row r="135" spans="1:35" ht="12.75" customHeight="1" x14ac:dyDescent="0.25">
      <c r="A135"/>
      <c r="B135" s="46" t="str">
        <f>IF(ISBLANK(Costs!B135), "", Costs!B135)</f>
        <v/>
      </c>
      <c r="C135" s="46" t="str">
        <f>IF(ISBLANK(Costs!C135), "", Costs!C135)</f>
        <v/>
      </c>
      <c r="D135" s="46" t="str">
        <f>IF(ISBLANK(Costs!D135), "", Costs!D135)</f>
        <v/>
      </c>
      <c r="E135" s="46" t="str">
        <f>IF(ISBLANK(Costs!E135), "", Costs!E135)</f>
        <v/>
      </c>
      <c r="F135" s="46" t="str">
        <f>IF(ISBLANK(Costs!F135), "", Costs!F135)</f>
        <v>Labour</v>
      </c>
      <c r="G135" s="46" t="str">
        <f>IF(ISBLANK(Costs!G135), "", Costs!G135)</f>
        <v/>
      </c>
      <c r="H135" s="46" t="str">
        <f>IF(ISBLANK(Costs!H135), "", Costs!H135)</f>
        <v>Capex reduction</v>
      </c>
      <c r="I135" s="46" t="b">
        <f>IF(ISBLANK(Costs!I135), "", Costs!I135)</f>
        <v>0</v>
      </c>
      <c r="J135" s="14" t="str">
        <f>IF(ISBLANK(Costs!J135), "", Costs!J135)</f>
        <v/>
      </c>
      <c r="M135" s="55">
        <f>IF(ISNA(MATCH($C135,CriticalApps,0)),0,INDEX(Assumptions!$E$15:$H$26,MATCH($C135,CriticalApps,0),MATCH($A$3,Options,0)))</f>
        <v>0</v>
      </c>
      <c r="N135" s="86"/>
      <c r="T135"/>
      <c r="U135" s="51">
        <f t="shared" si="24"/>
        <v>0</v>
      </c>
      <c r="V135" s="51">
        <f t="shared" si="24"/>
        <v>0</v>
      </c>
      <c r="W135" s="51">
        <f t="shared" si="24"/>
        <v>0</v>
      </c>
      <c r="X135" s="51">
        <f t="shared" si="24"/>
        <v>0</v>
      </c>
      <c r="Y135" s="51">
        <f t="shared" si="24"/>
        <v>0</v>
      </c>
      <c r="AD135"/>
      <c r="AI135"/>
    </row>
    <row r="136" spans="1:35" ht="12.75" customHeight="1" x14ac:dyDescent="0.25">
      <c r="A136"/>
      <c r="B136" s="46" t="str">
        <f>IF(ISBLANK(Costs!B136), "", Costs!B136)</f>
        <v/>
      </c>
      <c r="C136" s="46" t="str">
        <f>IF(ISBLANK(Costs!C136), "", Costs!C136)</f>
        <v/>
      </c>
      <c r="D136" s="46" t="str">
        <f>IF(ISBLANK(Costs!D136), "", Costs!D136)</f>
        <v/>
      </c>
      <c r="E136" s="46" t="str">
        <f>IF(ISBLANK(Costs!E136), "", Costs!E136)</f>
        <v/>
      </c>
      <c r="F136" s="46" t="str">
        <f>IF(ISBLANK(Costs!F136), "", Costs!F136)</f>
        <v>Labour</v>
      </c>
      <c r="G136" s="46" t="str">
        <f>IF(ISBLANK(Costs!G136), "", Costs!G136)</f>
        <v/>
      </c>
      <c r="H136" s="46" t="str">
        <f>IF(ISBLANK(Costs!H136), "", Costs!H136)</f>
        <v>Capex reduction</v>
      </c>
      <c r="I136" s="46" t="b">
        <f>IF(ISBLANK(Costs!I136), "", Costs!I136)</f>
        <v>0</v>
      </c>
      <c r="J136" s="14" t="str">
        <f>IF(ISBLANK(Costs!J136), "", Costs!J136)</f>
        <v/>
      </c>
      <c r="M136" s="55">
        <f>IF(ISNA(MATCH($C136,CriticalApps,0)),0,INDEX(Assumptions!$E$15:$H$26,MATCH($C136,CriticalApps,0),MATCH($A$3,Options,0)))</f>
        <v>0</v>
      </c>
      <c r="N136" s="86"/>
      <c r="T136"/>
      <c r="U136" s="51">
        <f t="shared" si="24"/>
        <v>0</v>
      </c>
      <c r="V136" s="51">
        <f t="shared" si="24"/>
        <v>0</v>
      </c>
      <c r="W136" s="51">
        <f t="shared" si="24"/>
        <v>0</v>
      </c>
      <c r="X136" s="51">
        <f t="shared" si="24"/>
        <v>0</v>
      </c>
      <c r="Y136" s="51">
        <f t="shared" si="24"/>
        <v>0</v>
      </c>
      <c r="AD136"/>
      <c r="AI136"/>
    </row>
    <row r="137" spans="1:35" ht="12.75" customHeight="1" x14ac:dyDescent="0.25">
      <c r="A137"/>
      <c r="B137" s="46" t="str">
        <f>IF(ISBLANK(Costs!B137), "", Costs!B137)</f>
        <v/>
      </c>
      <c r="C137" s="46" t="str">
        <f>IF(ISBLANK(Costs!C137), "", Costs!C137)</f>
        <v/>
      </c>
      <c r="D137" s="46" t="str">
        <f>IF(ISBLANK(Costs!D137), "", Costs!D137)</f>
        <v/>
      </c>
      <c r="E137" s="46" t="str">
        <f>IF(ISBLANK(Costs!E137), "", Costs!E137)</f>
        <v/>
      </c>
      <c r="F137" s="46" t="str">
        <f>IF(ISBLANK(Costs!F137), "", Costs!F137)</f>
        <v>Labour</v>
      </c>
      <c r="G137" s="46" t="str">
        <f>IF(ISBLANK(Costs!G137), "", Costs!G137)</f>
        <v/>
      </c>
      <c r="H137" s="46" t="str">
        <f>IF(ISBLANK(Costs!H137), "", Costs!H137)</f>
        <v>Capex reduction</v>
      </c>
      <c r="I137" s="46" t="b">
        <f>IF(ISBLANK(Costs!I137), "", Costs!I137)</f>
        <v>0</v>
      </c>
      <c r="J137" s="14" t="str">
        <f>IF(ISBLANK(Costs!J137), "", Costs!J137)</f>
        <v/>
      </c>
      <c r="M137" s="55">
        <f>IF(ISNA(MATCH($C137,CriticalApps,0)),0,INDEX(Assumptions!$E$15:$H$26,MATCH($C137,CriticalApps,0),MATCH($A$3,Options,0)))</f>
        <v>0</v>
      </c>
      <c r="N137" s="86"/>
      <c r="T137"/>
      <c r="U137" s="51">
        <f t="shared" si="24"/>
        <v>0</v>
      </c>
      <c r="V137" s="51">
        <f t="shared" si="24"/>
        <v>0</v>
      </c>
      <c r="W137" s="51">
        <f t="shared" si="24"/>
        <v>0</v>
      </c>
      <c r="X137" s="51">
        <f t="shared" si="24"/>
        <v>0</v>
      </c>
      <c r="Y137" s="51">
        <f t="shared" si="24"/>
        <v>0</v>
      </c>
      <c r="AD137"/>
      <c r="AI137"/>
    </row>
    <row r="138" spans="1:35" ht="12.75" customHeight="1" x14ac:dyDescent="0.25">
      <c r="A138"/>
      <c r="B138" s="46" t="str">
        <f>IF(ISBLANK(Costs!B138), "", Costs!B138)</f>
        <v/>
      </c>
      <c r="C138" s="46" t="str">
        <f>IF(ISBLANK(Costs!C138), "", Costs!C138)</f>
        <v/>
      </c>
      <c r="D138" s="46" t="str">
        <f>IF(ISBLANK(Costs!D138), "", Costs!D138)</f>
        <v/>
      </c>
      <c r="E138" s="46" t="str">
        <f>IF(ISBLANK(Costs!E138), "", Costs!E138)</f>
        <v/>
      </c>
      <c r="F138" s="46" t="str">
        <f>IF(ISBLANK(Costs!F138), "", Costs!F138)</f>
        <v>Labour</v>
      </c>
      <c r="G138" s="46" t="str">
        <f>IF(ISBLANK(Costs!G138), "", Costs!G138)</f>
        <v/>
      </c>
      <c r="H138" s="46" t="str">
        <f>IF(ISBLANK(Costs!H138), "", Costs!H138)</f>
        <v>Capex reduction</v>
      </c>
      <c r="I138" s="46" t="b">
        <f>IF(ISBLANK(Costs!I138), "", Costs!I138)</f>
        <v>0</v>
      </c>
      <c r="J138" s="14" t="str">
        <f>IF(ISBLANK(Costs!J138), "", Costs!J138)</f>
        <v/>
      </c>
      <c r="M138" s="55">
        <f>IF(ISNA(MATCH($C138,CriticalApps,0)),0,INDEX(Assumptions!$E$15:$H$26,MATCH($C138,CriticalApps,0),MATCH($A$3,Options,0)))</f>
        <v>0</v>
      </c>
      <c r="N138" s="86"/>
      <c r="T138"/>
      <c r="U138" s="51">
        <f t="shared" si="24"/>
        <v>0</v>
      </c>
      <c r="V138" s="51">
        <f t="shared" si="24"/>
        <v>0</v>
      </c>
      <c r="W138" s="51">
        <f t="shared" si="24"/>
        <v>0</v>
      </c>
      <c r="X138" s="51">
        <f t="shared" si="24"/>
        <v>0</v>
      </c>
      <c r="Y138" s="51">
        <f t="shared" si="24"/>
        <v>0</v>
      </c>
      <c r="AD138"/>
      <c r="AI138"/>
    </row>
    <row r="139" spans="1:35" ht="12.75" customHeight="1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B139"/>
      <c r="AC139"/>
      <c r="AD139"/>
      <c r="AE139"/>
      <c r="AI139"/>
    </row>
    <row r="140" spans="1:35" ht="12.75" customHeight="1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B140"/>
      <c r="AC140"/>
      <c r="AD140"/>
      <c r="AE140"/>
      <c r="AI140"/>
    </row>
    <row r="141" spans="1:35" ht="12.75" customHeight="1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B141"/>
      <c r="AC141"/>
      <c r="AD141"/>
      <c r="AE141"/>
      <c r="AI141"/>
    </row>
    <row r="142" spans="1:35" ht="12.75" customHeight="1" x14ac:dyDescent="0.25">
      <c r="A142"/>
      <c r="B142" s="11" t="s">
        <v>70</v>
      </c>
      <c r="C142" s="11"/>
      <c r="D142" s="11"/>
      <c r="E142" s="72"/>
      <c r="F142" s="72"/>
      <c r="G142" s="72"/>
      <c r="H142" s="15"/>
      <c r="I142" s="11"/>
      <c r="J142" s="34"/>
      <c r="K142" s="15"/>
      <c r="L142" s="11"/>
      <c r="M142" s="15"/>
      <c r="N142" s="8"/>
      <c r="O142" s="11"/>
      <c r="P142" s="11"/>
      <c r="Q142" s="11"/>
      <c r="R142" s="11"/>
      <c r="S142" s="11"/>
      <c r="T142" s="11"/>
      <c r="U142" s="12">
        <f>SUM(U8:U138)</f>
        <v>4289384.8738926044</v>
      </c>
      <c r="V142" s="12">
        <f>SUM(V8:V138)</f>
        <v>4803306.7061343668</v>
      </c>
      <c r="W142" s="12">
        <f>SUM(W8:W138)</f>
        <v>3647079.8838414322</v>
      </c>
      <c r="X142" s="12">
        <f>SUM(X8:X138)</f>
        <v>8922519.8995641619</v>
      </c>
      <c r="Y142" s="12">
        <f>SUM(Y8:Y138)</f>
        <v>4077115.9015692142</v>
      </c>
      <c r="Z142"/>
      <c r="AB142"/>
      <c r="AC142"/>
      <c r="AD142"/>
      <c r="AE142"/>
      <c r="AI142"/>
    </row>
    <row r="143" spans="1:35" ht="12.75" customHeight="1" x14ac:dyDescent="0.25">
      <c r="A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B143"/>
      <c r="AC143"/>
      <c r="AD143"/>
      <c r="AE143"/>
      <c r="AI143"/>
    </row>
    <row r="144" spans="1:35" ht="12.75" customHeight="1" x14ac:dyDescent="0.25">
      <c r="A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B144"/>
      <c r="AC144"/>
      <c r="AD144"/>
      <c r="AE144"/>
      <c r="AI144"/>
    </row>
    <row r="145" spans="1:30" ht="12.75" customHeight="1" x14ac:dyDescent="0.25">
      <c r="A145"/>
      <c r="B145" s="7" t="s">
        <v>71</v>
      </c>
      <c r="I145" s="3"/>
      <c r="J145" s="14"/>
      <c r="N145" s="90"/>
      <c r="T145" s="3"/>
      <c r="AD145"/>
    </row>
    <row r="146" spans="1:30" ht="12.75" customHeight="1" x14ac:dyDescent="0.25">
      <c r="A146"/>
      <c r="B146" s="31" t="s">
        <v>8</v>
      </c>
      <c r="C146" s="31" t="s">
        <v>1</v>
      </c>
      <c r="D146" s="31"/>
      <c r="E146" s="71"/>
      <c r="F146" s="71"/>
      <c r="G146" s="136" t="str">
        <f>LEFT(B146,IF(LEFT($B146,1)="C",5,4))&amp;C146</f>
        <v>CapexLabour</v>
      </c>
      <c r="H146" s="32"/>
      <c r="I146" s="31"/>
      <c r="J146" s="14"/>
      <c r="K146" s="32"/>
      <c r="L146" s="31"/>
      <c r="M146" s="32"/>
      <c r="N146" s="5"/>
      <c r="O146" s="31"/>
      <c r="P146" s="31"/>
      <c r="Q146" s="31"/>
      <c r="R146" s="31"/>
      <c r="S146" s="31"/>
      <c r="T146" s="31"/>
      <c r="U146" s="33">
        <f t="shared" ref="U146:Y157" si="25">SUMIFS(U$8:U$138, $H$8:$H$138,$B146, $F$8:$F$138,$C146)</f>
        <v>504808.16228517541</v>
      </c>
      <c r="V146" s="33">
        <f t="shared" si="25"/>
        <v>574488.36470274744</v>
      </c>
      <c r="W146" s="33">
        <f t="shared" si="25"/>
        <v>391287.04668368911</v>
      </c>
      <c r="X146" s="33">
        <f t="shared" si="25"/>
        <v>1966264.1772741468</v>
      </c>
      <c r="Y146" s="33">
        <f t="shared" si="25"/>
        <v>450765.52529712202</v>
      </c>
    </row>
    <row r="147" spans="1:30" ht="12.75" customHeight="1" x14ac:dyDescent="0.25">
      <c r="A147"/>
      <c r="B147" s="5" t="s">
        <v>8</v>
      </c>
      <c r="C147" s="5" t="s">
        <v>0</v>
      </c>
      <c r="D147" s="5"/>
      <c r="E147" s="70"/>
      <c r="F147" s="70"/>
      <c r="G147" s="137" t="str">
        <f t="shared" ref="G147:G157" si="26">LEFT(B147,IF(LEFT($B147,1)="C",5,4))&amp;C147</f>
        <v>CapexMaterials</v>
      </c>
      <c r="H147" s="14"/>
      <c r="I147" s="5"/>
      <c r="J147" s="14"/>
      <c r="K147" s="14"/>
      <c r="L147" s="5"/>
      <c r="M147" s="14"/>
      <c r="N147" s="5"/>
      <c r="O147" s="5"/>
      <c r="P147" s="5"/>
      <c r="Q147" s="5"/>
      <c r="R147" s="5"/>
      <c r="S147" s="5"/>
      <c r="T147" s="5"/>
      <c r="U147" s="10">
        <f t="shared" si="25"/>
        <v>2524040.8114258768</v>
      </c>
      <c r="V147" s="10">
        <f t="shared" si="25"/>
        <v>2872441.8235137369</v>
      </c>
      <c r="W147" s="10">
        <f t="shared" si="25"/>
        <v>1956435.2334184456</v>
      </c>
      <c r="X147" s="10">
        <f t="shared" si="25"/>
        <v>9831320.8863707334</v>
      </c>
      <c r="Y147" s="10">
        <f t="shared" si="25"/>
        <v>2253827.6264856099</v>
      </c>
    </row>
    <row r="148" spans="1:30" ht="12.75" customHeight="1" x14ac:dyDescent="0.25">
      <c r="A148"/>
      <c r="B148" s="5" t="s">
        <v>8</v>
      </c>
      <c r="C148" s="5" t="s">
        <v>3</v>
      </c>
      <c r="D148" s="5"/>
      <c r="E148" s="70"/>
      <c r="F148" s="70"/>
      <c r="G148" s="137" t="str">
        <f t="shared" si="26"/>
        <v>CapexContracts</v>
      </c>
      <c r="H148" s="14"/>
      <c r="I148" s="5"/>
      <c r="J148" s="14"/>
      <c r="K148" s="14"/>
      <c r="L148" s="5"/>
      <c r="M148" s="14"/>
      <c r="N148" s="5"/>
      <c r="O148" s="5"/>
      <c r="P148" s="5"/>
      <c r="Q148" s="5"/>
      <c r="R148" s="5"/>
      <c r="S148" s="5"/>
      <c r="T148" s="5"/>
      <c r="U148" s="10">
        <f t="shared" si="25"/>
        <v>883414.28399905679</v>
      </c>
      <c r="V148" s="10">
        <f t="shared" si="25"/>
        <v>1005354.6382298078</v>
      </c>
      <c r="W148" s="10">
        <f t="shared" si="25"/>
        <v>684752.33169645595</v>
      </c>
      <c r="X148" s="10">
        <f t="shared" si="25"/>
        <v>3440962.3102297564</v>
      </c>
      <c r="Y148" s="10">
        <f t="shared" si="25"/>
        <v>788839.6692699634</v>
      </c>
    </row>
    <row r="149" spans="1:30" ht="12.75" customHeight="1" x14ac:dyDescent="0.25">
      <c r="A149"/>
      <c r="B149" s="5" t="s">
        <v>34</v>
      </c>
      <c r="C149" s="5" t="s">
        <v>1</v>
      </c>
      <c r="D149" s="5"/>
      <c r="E149" s="70"/>
      <c r="F149" s="70"/>
      <c r="G149" s="137" t="str">
        <f t="shared" si="26"/>
        <v>CapexLabour</v>
      </c>
      <c r="H149" s="14"/>
      <c r="I149" s="5"/>
      <c r="J149" s="14"/>
      <c r="K149" s="14"/>
      <c r="L149" s="5"/>
      <c r="M149" s="14"/>
      <c r="N149" s="5"/>
      <c r="O149" s="5"/>
      <c r="P149" s="5"/>
      <c r="Q149" s="5"/>
      <c r="R149" s="5"/>
      <c r="S149" s="5"/>
      <c r="T149" s="5"/>
      <c r="U149" s="10">
        <f t="shared" si="25"/>
        <v>-34828.171155817203</v>
      </c>
      <c r="V149" s="10">
        <f t="shared" si="25"/>
        <v>-37002.257869000954</v>
      </c>
      <c r="W149" s="10">
        <f t="shared" si="25"/>
        <v>-37308.600234423851</v>
      </c>
      <c r="X149" s="10">
        <f t="shared" si="25"/>
        <v>-947462.69329626951</v>
      </c>
      <c r="Y149" s="10">
        <f t="shared" si="25"/>
        <v>-55390.664777385959</v>
      </c>
    </row>
    <row r="150" spans="1:30" ht="12.75" customHeight="1" x14ac:dyDescent="0.25">
      <c r="A150"/>
      <c r="B150" s="5" t="s">
        <v>34</v>
      </c>
      <c r="C150" s="5" t="s">
        <v>0</v>
      </c>
      <c r="D150" s="5"/>
      <c r="E150" s="70"/>
      <c r="F150" s="70"/>
      <c r="G150" s="137" t="str">
        <f t="shared" si="26"/>
        <v>CapexMaterials</v>
      </c>
      <c r="H150" s="14"/>
      <c r="I150" s="5"/>
      <c r="J150" s="14"/>
      <c r="K150" s="14"/>
      <c r="L150" s="5"/>
      <c r="M150" s="14"/>
      <c r="N150" s="5"/>
      <c r="O150" s="5"/>
      <c r="P150" s="5"/>
      <c r="Q150" s="5"/>
      <c r="R150" s="5"/>
      <c r="S150" s="5"/>
      <c r="T150" s="5"/>
      <c r="U150" s="10">
        <f t="shared" si="25"/>
        <v>-174140.85577908601</v>
      </c>
      <c r="V150" s="10">
        <f t="shared" si="25"/>
        <v>-185011.28934500477</v>
      </c>
      <c r="W150" s="10">
        <f t="shared" si="25"/>
        <v>-186543.00117211926</v>
      </c>
      <c r="X150" s="10">
        <f t="shared" si="25"/>
        <v>-4737313.4664813476</v>
      </c>
      <c r="Y150" s="10">
        <f t="shared" si="25"/>
        <v>-276953.32388692978</v>
      </c>
    </row>
    <row r="151" spans="1:30" ht="12.75" customHeight="1" x14ac:dyDescent="0.25">
      <c r="A151"/>
      <c r="B151" s="5" t="s">
        <v>34</v>
      </c>
      <c r="C151" s="5" t="s">
        <v>3</v>
      </c>
      <c r="D151" s="5"/>
      <c r="E151" s="70"/>
      <c r="F151" s="70"/>
      <c r="G151" s="137" t="str">
        <f t="shared" si="26"/>
        <v>CapexContracts</v>
      </c>
      <c r="H151" s="14"/>
      <c r="I151" s="5"/>
      <c r="J151" s="14"/>
      <c r="K151" s="14"/>
      <c r="L151" s="5"/>
      <c r="M151" s="14"/>
      <c r="N151" s="5"/>
      <c r="O151" s="5"/>
      <c r="P151" s="5"/>
      <c r="Q151" s="5"/>
      <c r="R151" s="5"/>
      <c r="S151" s="5"/>
      <c r="T151" s="5"/>
      <c r="U151" s="10">
        <f t="shared" si="25"/>
        <v>-60949.299522680099</v>
      </c>
      <c r="V151" s="10">
        <f t="shared" si="25"/>
        <v>-64753.951270751662</v>
      </c>
      <c r="W151" s="10">
        <f t="shared" si="25"/>
        <v>-65290.050410241733</v>
      </c>
      <c r="X151" s="10">
        <f t="shared" si="25"/>
        <v>-1658059.7132684716</v>
      </c>
      <c r="Y151" s="10">
        <f t="shared" si="25"/>
        <v>-96933.663360425417</v>
      </c>
    </row>
    <row r="152" spans="1:30" ht="12.75" customHeight="1" x14ac:dyDescent="0.25">
      <c r="A152"/>
      <c r="B152" s="5" t="s">
        <v>9</v>
      </c>
      <c r="C152" s="5" t="s">
        <v>1</v>
      </c>
      <c r="D152" s="5"/>
      <c r="E152" s="70"/>
      <c r="F152" s="70"/>
      <c r="G152" s="137" t="str">
        <f t="shared" si="26"/>
        <v>OpexLabour</v>
      </c>
      <c r="H152" s="14"/>
      <c r="I152" s="5"/>
      <c r="J152" s="14"/>
      <c r="K152" s="14"/>
      <c r="L152" s="5"/>
      <c r="M152" s="14"/>
      <c r="N152" s="5"/>
      <c r="O152" s="5"/>
      <c r="P152" s="5"/>
      <c r="Q152" s="5"/>
      <c r="R152" s="5"/>
      <c r="S152" s="5"/>
      <c r="T152" s="5"/>
      <c r="U152" s="10">
        <f t="shared" si="25"/>
        <v>0</v>
      </c>
      <c r="V152" s="10">
        <f t="shared" si="25"/>
        <v>0</v>
      </c>
      <c r="W152" s="10">
        <f t="shared" si="25"/>
        <v>0</v>
      </c>
      <c r="X152" s="10">
        <f t="shared" si="25"/>
        <v>0</v>
      </c>
      <c r="Y152" s="10">
        <f t="shared" si="25"/>
        <v>0</v>
      </c>
    </row>
    <row r="153" spans="1:30" ht="12.75" customHeight="1" x14ac:dyDescent="0.25">
      <c r="A153"/>
      <c r="B153" s="5" t="s">
        <v>9</v>
      </c>
      <c r="C153" s="5" t="s">
        <v>0</v>
      </c>
      <c r="D153" s="5"/>
      <c r="E153" s="70"/>
      <c r="F153" s="70"/>
      <c r="G153" s="137" t="str">
        <f t="shared" si="26"/>
        <v>OpexMaterials</v>
      </c>
      <c r="H153" s="14"/>
      <c r="I153" s="5"/>
      <c r="J153" s="14"/>
      <c r="K153" s="14"/>
      <c r="L153" s="5"/>
      <c r="M153" s="14"/>
      <c r="N153" s="5"/>
      <c r="O153" s="5"/>
      <c r="P153" s="5"/>
      <c r="Q153" s="5"/>
      <c r="R153" s="5"/>
      <c r="S153" s="5"/>
      <c r="T153" s="5"/>
      <c r="U153" s="10">
        <f t="shared" si="25"/>
        <v>0</v>
      </c>
      <c r="V153" s="10">
        <f t="shared" si="25"/>
        <v>0</v>
      </c>
      <c r="W153" s="10">
        <f t="shared" si="25"/>
        <v>0</v>
      </c>
      <c r="X153" s="10">
        <f t="shared" si="25"/>
        <v>0</v>
      </c>
      <c r="Y153" s="10">
        <f t="shared" si="25"/>
        <v>0</v>
      </c>
    </row>
    <row r="154" spans="1:30" ht="12.75" customHeight="1" x14ac:dyDescent="0.25">
      <c r="A154"/>
      <c r="B154" s="5" t="s">
        <v>9</v>
      </c>
      <c r="C154" s="5" t="s">
        <v>3</v>
      </c>
      <c r="D154" s="5"/>
      <c r="E154" s="70"/>
      <c r="F154" s="70"/>
      <c r="G154" s="137" t="str">
        <f t="shared" si="26"/>
        <v>OpexContracts</v>
      </c>
      <c r="H154" s="14"/>
      <c r="I154" s="5"/>
      <c r="J154" s="14"/>
      <c r="K154" s="14"/>
      <c r="L154" s="5"/>
      <c r="M154" s="14"/>
      <c r="N154" s="5"/>
      <c r="O154" s="5"/>
      <c r="P154" s="5"/>
      <c r="Q154" s="5"/>
      <c r="R154" s="5"/>
      <c r="S154" s="5"/>
      <c r="T154" s="5"/>
      <c r="U154" s="10">
        <f t="shared" si="25"/>
        <v>655746.98542903434</v>
      </c>
      <c r="V154" s="10">
        <f t="shared" si="25"/>
        <v>655746.98542903434</v>
      </c>
      <c r="W154" s="10">
        <f t="shared" si="25"/>
        <v>931031.68117443961</v>
      </c>
      <c r="X154" s="10">
        <f t="shared" si="25"/>
        <v>1290958.8293744826</v>
      </c>
      <c r="Y154" s="10">
        <f t="shared" si="25"/>
        <v>1290958.8293744826</v>
      </c>
    </row>
    <row r="155" spans="1:30" ht="12.75" customHeight="1" x14ac:dyDescent="0.25">
      <c r="A155"/>
      <c r="B155" s="5" t="s">
        <v>35</v>
      </c>
      <c r="C155" s="5" t="s">
        <v>1</v>
      </c>
      <c r="D155" s="8"/>
      <c r="E155" s="69"/>
      <c r="F155" s="69"/>
      <c r="G155" s="137" t="str">
        <f t="shared" si="26"/>
        <v>OpexLabour</v>
      </c>
      <c r="H155" s="34"/>
      <c r="I155" s="8"/>
      <c r="J155" s="34"/>
      <c r="K155" s="34"/>
      <c r="L155" s="8"/>
      <c r="M155" s="34"/>
      <c r="N155" s="8"/>
      <c r="O155" s="8"/>
      <c r="P155" s="8"/>
      <c r="Q155" s="8"/>
      <c r="R155" s="8"/>
      <c r="S155" s="8"/>
      <c r="T155" s="8"/>
      <c r="U155" s="10">
        <f t="shared" si="25"/>
        <v>-8707.0427889543007</v>
      </c>
      <c r="V155" s="10">
        <f t="shared" si="25"/>
        <v>-17957.607256204541</v>
      </c>
      <c r="W155" s="10">
        <f t="shared" si="25"/>
        <v>-27284.7573148105</v>
      </c>
      <c r="X155" s="10">
        <f t="shared" si="25"/>
        <v>-264150.43063887791</v>
      </c>
      <c r="Y155" s="10">
        <f t="shared" si="25"/>
        <v>-277998.09683322429</v>
      </c>
    </row>
    <row r="156" spans="1:30" ht="12.75" customHeight="1" x14ac:dyDescent="0.25">
      <c r="A156"/>
      <c r="B156" s="5" t="s">
        <v>35</v>
      </c>
      <c r="C156" s="5" t="s">
        <v>0</v>
      </c>
      <c r="D156" s="8"/>
      <c r="E156" s="69"/>
      <c r="F156" s="69"/>
      <c r="G156" s="137" t="str">
        <f t="shared" si="26"/>
        <v>OpexMaterials</v>
      </c>
      <c r="H156" s="34"/>
      <c r="I156" s="8"/>
      <c r="J156" s="34"/>
      <c r="K156" s="34"/>
      <c r="L156" s="8"/>
      <c r="M156" s="34"/>
      <c r="N156" s="8"/>
      <c r="O156" s="8"/>
      <c r="P156" s="8"/>
      <c r="Q156" s="8"/>
      <c r="R156" s="8"/>
      <c r="S156" s="8"/>
      <c r="T156" s="8"/>
      <c r="U156" s="10">
        <f t="shared" si="25"/>
        <v>0</v>
      </c>
      <c r="V156" s="10">
        <f t="shared" si="25"/>
        <v>0</v>
      </c>
      <c r="W156" s="10">
        <f t="shared" si="25"/>
        <v>0</v>
      </c>
      <c r="X156" s="10">
        <f t="shared" si="25"/>
        <v>0</v>
      </c>
      <c r="Y156" s="10">
        <f t="shared" si="25"/>
        <v>0</v>
      </c>
    </row>
    <row r="157" spans="1:30" ht="12.75" customHeight="1" x14ac:dyDescent="0.25">
      <c r="A157"/>
      <c r="B157" s="5" t="s">
        <v>35</v>
      </c>
      <c r="C157" s="4" t="s">
        <v>3</v>
      </c>
      <c r="D157" s="8"/>
      <c r="E157" s="69"/>
      <c r="F157" s="69"/>
      <c r="G157" s="137" t="str">
        <f t="shared" si="26"/>
        <v>OpexContracts</v>
      </c>
      <c r="H157" s="34"/>
      <c r="I157" s="8"/>
      <c r="J157" s="34"/>
      <c r="K157" s="34"/>
      <c r="L157" s="8"/>
      <c r="M157" s="34"/>
      <c r="N157" s="8"/>
      <c r="O157" s="8"/>
      <c r="P157" s="8"/>
      <c r="Q157" s="8"/>
      <c r="R157" s="8"/>
      <c r="S157" s="8"/>
      <c r="T157" s="8"/>
      <c r="U157" s="80">
        <f t="shared" si="25"/>
        <v>0</v>
      </c>
      <c r="V157" s="80">
        <f t="shared" si="25"/>
        <v>0</v>
      </c>
      <c r="W157" s="80">
        <f t="shared" si="25"/>
        <v>0</v>
      </c>
      <c r="X157" s="80">
        <f t="shared" si="25"/>
        <v>0</v>
      </c>
      <c r="Y157" s="80">
        <f t="shared" si="25"/>
        <v>0</v>
      </c>
    </row>
    <row r="158" spans="1:30" ht="12.75" customHeight="1" x14ac:dyDescent="0.25">
      <c r="A158"/>
      <c r="B158" s="11" t="s">
        <v>65</v>
      </c>
      <c r="C158" s="11"/>
      <c r="D158" s="11"/>
      <c r="E158" s="72"/>
      <c r="F158" s="72"/>
      <c r="G158" s="72"/>
      <c r="H158" s="15"/>
      <c r="I158" s="11"/>
      <c r="J158" s="34"/>
      <c r="K158" s="15"/>
      <c r="L158" s="11"/>
      <c r="M158" s="15"/>
      <c r="N158" s="8"/>
      <c r="O158" s="11"/>
      <c r="P158" s="11"/>
      <c r="Q158" s="11"/>
      <c r="R158" s="11"/>
      <c r="S158" s="11"/>
      <c r="T158" s="11"/>
      <c r="U158" s="12">
        <f>SUM(U146:U157)</f>
        <v>4289384.8738926053</v>
      </c>
      <c r="V158" s="12">
        <f t="shared" ref="V158:Y158" si="27">SUM(V146:V157)</f>
        <v>4803306.7061343649</v>
      </c>
      <c r="W158" s="12">
        <f t="shared" si="27"/>
        <v>3647079.8838414345</v>
      </c>
      <c r="X158" s="12">
        <f t="shared" si="27"/>
        <v>8922519.8995641526</v>
      </c>
      <c r="Y158" s="12">
        <f t="shared" si="27"/>
        <v>4077115.9015692128</v>
      </c>
      <c r="AA158" s="160">
        <f>(--(ROUND(SUM(U158:Y158)-SUM(U$142:Y$142), 2)=0))</f>
        <v>1</v>
      </c>
    </row>
    <row r="159" spans="1:30" ht="12.75" customHeight="1" x14ac:dyDescent="0.25">
      <c r="A159"/>
      <c r="B159" s="8"/>
      <c r="C159" s="8"/>
      <c r="D159" s="8"/>
      <c r="E159" s="69"/>
      <c r="F159" s="69"/>
      <c r="G159" s="69"/>
      <c r="H159" s="34"/>
      <c r="I159" s="8"/>
      <c r="J159" s="34"/>
      <c r="K159" s="34"/>
      <c r="L159" s="8"/>
      <c r="M159" s="34"/>
      <c r="N159" s="8"/>
      <c r="O159" s="8"/>
      <c r="P159" s="8"/>
      <c r="Q159" s="8"/>
      <c r="R159" s="8"/>
      <c r="S159" s="8"/>
      <c r="T159" s="8"/>
      <c r="U159" s="30"/>
      <c r="V159" s="30"/>
      <c r="W159" s="30"/>
      <c r="X159" s="30"/>
      <c r="Y159" s="30"/>
    </row>
    <row r="160" spans="1:30" ht="12.75" customHeight="1" x14ac:dyDescent="0.25">
      <c r="A160"/>
      <c r="B160" s="8"/>
      <c r="C160" s="8"/>
      <c r="D160" s="8"/>
      <c r="E160" s="69"/>
      <c r="F160" s="69"/>
      <c r="G160" s="69"/>
      <c r="H160" s="34"/>
      <c r="I160" s="8"/>
      <c r="J160" s="34"/>
      <c r="K160" s="34"/>
      <c r="L160" s="8"/>
      <c r="M160" s="34"/>
      <c r="N160" s="8"/>
      <c r="O160" s="8"/>
      <c r="P160" s="8"/>
      <c r="Q160" s="8"/>
      <c r="R160" s="8"/>
      <c r="S160" s="8"/>
      <c r="T160" s="8"/>
      <c r="U160" s="30"/>
      <c r="V160" s="30"/>
      <c r="W160" s="30"/>
      <c r="X160" s="30"/>
      <c r="Y160" s="30"/>
    </row>
    <row r="161" spans="1:27" ht="12.75" customHeight="1" x14ac:dyDescent="0.25">
      <c r="A161"/>
      <c r="B161" s="7" t="s">
        <v>72</v>
      </c>
      <c r="J161" s="14"/>
      <c r="N161" s="5"/>
    </row>
    <row r="162" spans="1:27" ht="12.75" customHeight="1" x14ac:dyDescent="0.25">
      <c r="A162"/>
      <c r="B162" s="31" t="s">
        <v>8</v>
      </c>
      <c r="C162" s="31"/>
      <c r="D162" s="31"/>
      <c r="E162" s="71"/>
      <c r="F162" s="71"/>
      <c r="G162" s="71"/>
      <c r="H162" s="32"/>
      <c r="I162" s="31"/>
      <c r="J162" s="14"/>
      <c r="K162" s="32"/>
      <c r="L162" s="31"/>
      <c r="M162" s="32"/>
      <c r="N162" s="5"/>
      <c r="O162" s="31"/>
      <c r="P162" s="31"/>
      <c r="Q162" s="31"/>
      <c r="R162" s="31"/>
      <c r="S162" s="31"/>
      <c r="T162" s="31"/>
      <c r="U162" s="33">
        <f>SUMIF($B$146:$B$157,$B162,U$146:U$157)</f>
        <v>3912263.2577101085</v>
      </c>
      <c r="V162" s="33">
        <f t="shared" ref="V162:Y165" si="28">SUMIF($B$146:$B$157,$B162,V$146:V$157)</f>
        <v>4452284.826446292</v>
      </c>
      <c r="W162" s="33">
        <f t="shared" si="28"/>
        <v>3032474.6117985905</v>
      </c>
      <c r="X162" s="33">
        <f t="shared" si="28"/>
        <v>15238547.373874636</v>
      </c>
      <c r="Y162" s="33">
        <f t="shared" si="28"/>
        <v>3493432.8210526956</v>
      </c>
    </row>
    <row r="163" spans="1:27" ht="12.75" customHeight="1" x14ac:dyDescent="0.25">
      <c r="A163"/>
      <c r="B163" s="5" t="s">
        <v>34</v>
      </c>
      <c r="C163" s="5"/>
      <c r="D163" s="5"/>
      <c r="E163" s="70"/>
      <c r="F163" s="70"/>
      <c r="G163" s="70"/>
      <c r="H163" s="14"/>
      <c r="I163" s="5"/>
      <c r="J163" s="14"/>
      <c r="K163" s="14"/>
      <c r="L163" s="5"/>
      <c r="M163" s="14"/>
      <c r="N163" s="5"/>
      <c r="O163" s="5"/>
      <c r="P163" s="5"/>
      <c r="Q163" s="5"/>
      <c r="R163" s="5"/>
      <c r="S163" s="5"/>
      <c r="T163" s="5"/>
      <c r="U163" s="10">
        <f>SUMIF($B$146:$B$157,$B163,U$146:U$157)</f>
        <v>-269918.32645758329</v>
      </c>
      <c r="V163" s="10">
        <f t="shared" si="28"/>
        <v>-286767.49848475738</v>
      </c>
      <c r="W163" s="10">
        <f t="shared" si="28"/>
        <v>-289141.65181678487</v>
      </c>
      <c r="X163" s="10">
        <f t="shared" si="28"/>
        <v>-7342835.873046089</v>
      </c>
      <c r="Y163" s="10">
        <f t="shared" si="28"/>
        <v>-429277.65202474117</v>
      </c>
    </row>
    <row r="164" spans="1:27" ht="12.75" customHeight="1" x14ac:dyDescent="0.25">
      <c r="A164"/>
      <c r="B164" s="5" t="s">
        <v>9</v>
      </c>
      <c r="C164" s="5"/>
      <c r="D164" s="5"/>
      <c r="E164" s="70"/>
      <c r="F164" s="70"/>
      <c r="G164" s="70"/>
      <c r="H164" s="14"/>
      <c r="I164" s="5"/>
      <c r="J164" s="14"/>
      <c r="K164" s="14"/>
      <c r="L164" s="5"/>
      <c r="M164" s="14"/>
      <c r="N164" s="5"/>
      <c r="O164" s="5"/>
      <c r="P164" s="5"/>
      <c r="Q164" s="5"/>
      <c r="R164" s="5"/>
      <c r="S164" s="5"/>
      <c r="T164" s="5"/>
      <c r="U164" s="10">
        <f>SUMIF($B$146:$B$157,$B164,U$146:U$157)</f>
        <v>655746.98542903434</v>
      </c>
      <c r="V164" s="10">
        <f t="shared" si="28"/>
        <v>655746.98542903434</v>
      </c>
      <c r="W164" s="10">
        <f t="shared" si="28"/>
        <v>931031.68117443961</v>
      </c>
      <c r="X164" s="10">
        <f t="shared" si="28"/>
        <v>1290958.8293744826</v>
      </c>
      <c r="Y164" s="10">
        <f t="shared" si="28"/>
        <v>1290958.8293744826</v>
      </c>
    </row>
    <row r="165" spans="1:27" ht="12.75" customHeight="1" x14ac:dyDescent="0.25">
      <c r="A165"/>
      <c r="B165" s="5" t="s">
        <v>35</v>
      </c>
      <c r="C165" s="5"/>
      <c r="D165" s="5"/>
      <c r="E165" s="70"/>
      <c r="F165" s="70"/>
      <c r="G165" s="70"/>
      <c r="H165" s="14"/>
      <c r="I165" s="5"/>
      <c r="J165" s="14"/>
      <c r="K165" s="14"/>
      <c r="L165" s="5"/>
      <c r="M165" s="14"/>
      <c r="N165" s="5"/>
      <c r="O165" s="5"/>
      <c r="P165" s="5"/>
      <c r="Q165" s="5"/>
      <c r="R165" s="5"/>
      <c r="S165" s="5"/>
      <c r="T165" s="5"/>
      <c r="U165" s="80">
        <f>SUMIF($B$146:$B$157,$B165,U$146:U$157)</f>
        <v>-8707.0427889543007</v>
      </c>
      <c r="V165" s="80">
        <f t="shared" si="28"/>
        <v>-17957.607256204541</v>
      </c>
      <c r="W165" s="80">
        <f t="shared" si="28"/>
        <v>-27284.7573148105</v>
      </c>
      <c r="X165" s="80">
        <f t="shared" si="28"/>
        <v>-264150.43063887791</v>
      </c>
      <c r="Y165" s="80">
        <f t="shared" si="28"/>
        <v>-277998.09683322429</v>
      </c>
    </row>
    <row r="166" spans="1:27" ht="12.75" customHeight="1" x14ac:dyDescent="0.25">
      <c r="A166"/>
      <c r="B166" s="11" t="s">
        <v>65</v>
      </c>
      <c r="C166" s="11"/>
      <c r="D166" s="11"/>
      <c r="E166" s="72"/>
      <c r="F166" s="72"/>
      <c r="G166" s="72"/>
      <c r="H166" s="15"/>
      <c r="I166" s="11"/>
      <c r="J166" s="34"/>
      <c r="K166" s="15"/>
      <c r="L166" s="11"/>
      <c r="M166" s="15"/>
      <c r="N166" s="8"/>
      <c r="O166" s="11"/>
      <c r="P166" s="11"/>
      <c r="Q166" s="11"/>
      <c r="R166" s="11"/>
      <c r="S166" s="11"/>
      <c r="T166" s="11"/>
      <c r="U166" s="12">
        <f>SUM(U162:U165)</f>
        <v>4289384.8738926053</v>
      </c>
      <c r="V166" s="12">
        <f>SUM(V162:V165)</f>
        <v>4803306.706134364</v>
      </c>
      <c r="W166" s="12">
        <f>SUM(W162:W165)</f>
        <v>3647079.8838414345</v>
      </c>
      <c r="X166" s="12">
        <f>SUM(X162:X165)</f>
        <v>8922519.8995641526</v>
      </c>
      <c r="Y166" s="12">
        <f>SUM(Y162:Y165)</f>
        <v>4077115.9015692128</v>
      </c>
      <c r="AA166" s="160">
        <f>(--(ROUND(SUM(U166:Y166)-SUM(U$142:Y$142), 2)=0))</f>
        <v>1</v>
      </c>
    </row>
    <row r="167" spans="1:27" ht="12.75" customHeight="1" x14ac:dyDescent="0.25">
      <c r="A167"/>
      <c r="B167"/>
      <c r="C167"/>
      <c r="D167"/>
      <c r="E167"/>
      <c r="F167"/>
      <c r="G167"/>
      <c r="H167"/>
      <c r="I167"/>
      <c r="J167" s="86"/>
      <c r="K167" s="1"/>
      <c r="M167" s="1"/>
      <c r="N167" s="5"/>
    </row>
    <row r="168" spans="1:27" ht="12.75" customHeight="1" x14ac:dyDescent="0.25">
      <c r="A168"/>
      <c r="B168"/>
      <c r="C168"/>
      <c r="D168"/>
      <c r="E168"/>
      <c r="F168"/>
      <c r="G168"/>
      <c r="H168"/>
      <c r="I168"/>
      <c r="J168" s="86"/>
      <c r="K168" s="1"/>
      <c r="M168" s="1"/>
      <c r="N168" s="5"/>
    </row>
    <row r="169" spans="1:27" ht="12.75" customHeight="1" x14ac:dyDescent="0.25">
      <c r="A169"/>
      <c r="B169" s="7" t="s">
        <v>73</v>
      </c>
      <c r="C169"/>
      <c r="D169"/>
      <c r="E169"/>
      <c r="F169"/>
      <c r="G169"/>
      <c r="H169"/>
      <c r="I169"/>
      <c r="J169" s="86"/>
      <c r="K169" s="1"/>
      <c r="M169" s="1"/>
      <c r="N169" s="5"/>
    </row>
    <row r="170" spans="1:27" ht="12.75" customHeight="1" x14ac:dyDescent="0.25">
      <c r="A170"/>
      <c r="B170" s="31" t="s">
        <v>1</v>
      </c>
      <c r="C170" s="31"/>
      <c r="D170" s="31"/>
      <c r="E170" s="71"/>
      <c r="F170" s="71"/>
      <c r="G170" s="71"/>
      <c r="H170" s="32" t="s">
        <v>8</v>
      </c>
      <c r="I170" s="31"/>
      <c r="J170" s="14"/>
      <c r="K170" s="32"/>
      <c r="L170" s="31"/>
      <c r="M170" s="32"/>
      <c r="N170" s="5"/>
      <c r="O170" s="31"/>
      <c r="P170" s="31"/>
      <c r="Q170" s="31"/>
      <c r="R170" s="31"/>
      <c r="S170" s="31"/>
      <c r="T170" s="31"/>
      <c r="U170" s="33">
        <f>SUMIF($G$146:$G$157,$H170&amp;$B170,U$146:U$157)</f>
        <v>469979.99112935818</v>
      </c>
      <c r="V170" s="33">
        <f t="shared" ref="V170:Y172" si="29">SUMIF($G$146:$G$157,$H170&amp;$B170,V$146:V$157)</f>
        <v>537486.10683374642</v>
      </c>
      <c r="W170" s="33">
        <f t="shared" si="29"/>
        <v>353978.44644926523</v>
      </c>
      <c r="X170" s="33">
        <f t="shared" si="29"/>
        <v>1018801.4839778773</v>
      </c>
      <c r="Y170" s="33">
        <f t="shared" si="29"/>
        <v>395374.86051973607</v>
      </c>
    </row>
    <row r="171" spans="1:27" ht="12.75" customHeight="1" x14ac:dyDescent="0.25">
      <c r="A171"/>
      <c r="B171" s="5" t="s">
        <v>0</v>
      </c>
      <c r="C171" s="5"/>
      <c r="D171" s="5"/>
      <c r="E171" s="70"/>
      <c r="F171" s="70"/>
      <c r="G171" s="70"/>
      <c r="H171" s="14" t="s">
        <v>8</v>
      </c>
      <c r="I171" s="5"/>
      <c r="J171" s="14"/>
      <c r="K171" s="14"/>
      <c r="L171" s="5"/>
      <c r="M171" s="14"/>
      <c r="N171" s="5"/>
      <c r="O171" s="5"/>
      <c r="P171" s="5"/>
      <c r="Q171" s="5"/>
      <c r="R171" s="5"/>
      <c r="S171" s="5"/>
      <c r="T171" s="5"/>
      <c r="U171" s="10">
        <f>SUMIF($G$146:$G$157,$H171&amp;$B171,U$146:U$157)</f>
        <v>2349899.9556467906</v>
      </c>
      <c r="V171" s="10">
        <f t="shared" si="29"/>
        <v>2687430.5341687324</v>
      </c>
      <c r="W171" s="10">
        <f t="shared" si="29"/>
        <v>1769892.2322463263</v>
      </c>
      <c r="X171" s="10">
        <f t="shared" si="29"/>
        <v>5094007.4198893858</v>
      </c>
      <c r="Y171" s="10">
        <f t="shared" si="29"/>
        <v>1976874.3025986801</v>
      </c>
    </row>
    <row r="172" spans="1:27" ht="12.75" customHeight="1" x14ac:dyDescent="0.25">
      <c r="A172"/>
      <c r="B172" s="5" t="s">
        <v>3</v>
      </c>
      <c r="C172" s="5"/>
      <c r="D172" s="5"/>
      <c r="E172" s="70"/>
      <c r="F172" s="70"/>
      <c r="G172" s="70"/>
      <c r="H172" s="14" t="s">
        <v>8</v>
      </c>
      <c r="I172" s="5"/>
      <c r="J172" s="14"/>
      <c r="K172" s="14"/>
      <c r="L172" s="5"/>
      <c r="M172" s="14"/>
      <c r="N172" s="5"/>
      <c r="O172" s="5"/>
      <c r="P172" s="5"/>
      <c r="Q172" s="5"/>
      <c r="R172" s="5"/>
      <c r="S172" s="5"/>
      <c r="T172" s="5"/>
      <c r="U172" s="80">
        <f>SUMIF($G$146:$G$157,$H172&amp;$B172,U$146:U$157)</f>
        <v>822464.98447637667</v>
      </c>
      <c r="V172" s="80">
        <f t="shared" si="29"/>
        <v>940600.68695905618</v>
      </c>
      <c r="W172" s="80">
        <f t="shared" si="29"/>
        <v>619462.28128621425</v>
      </c>
      <c r="X172" s="80">
        <f t="shared" si="29"/>
        <v>1782902.5969612848</v>
      </c>
      <c r="Y172" s="80">
        <f t="shared" si="29"/>
        <v>691906.00590953801</v>
      </c>
    </row>
    <row r="173" spans="1:27" ht="12.75" customHeight="1" x14ac:dyDescent="0.25">
      <c r="A173"/>
      <c r="B173" s="11" t="s">
        <v>56</v>
      </c>
      <c r="C173" s="11"/>
      <c r="D173" s="11"/>
      <c r="E173" s="72"/>
      <c r="F173" s="72"/>
      <c r="G173" s="72"/>
      <c r="H173" s="15"/>
      <c r="I173" s="11"/>
      <c r="J173" s="34"/>
      <c r="K173" s="15"/>
      <c r="L173" s="11"/>
      <c r="M173" s="15"/>
      <c r="N173" s="8"/>
      <c r="O173" s="11"/>
      <c r="P173" s="11"/>
      <c r="Q173" s="11"/>
      <c r="R173" s="11"/>
      <c r="S173" s="11"/>
      <c r="T173" s="11"/>
      <c r="U173" s="12">
        <f>SUM(U170:U172)</f>
        <v>3642344.9312525257</v>
      </c>
      <c r="V173" s="12">
        <f>SUM(V170:V172)</f>
        <v>4165517.3279615352</v>
      </c>
      <c r="W173" s="12">
        <f>SUM(W170:W172)</f>
        <v>2743332.9599818056</v>
      </c>
      <c r="X173" s="12">
        <f>SUM(X170:X172)</f>
        <v>7895711.5008285483</v>
      </c>
      <c r="Y173" s="12">
        <f>SUM(Y170:Y172)</f>
        <v>3064155.1690279543</v>
      </c>
      <c r="AA173" s="160">
        <f>(--(SUM(U162:Y163)=SUM(U173:Y173)))</f>
        <v>1</v>
      </c>
    </row>
    <row r="174" spans="1:27" ht="12.75" customHeight="1" x14ac:dyDescent="0.25">
      <c r="A174"/>
      <c r="B174" s="8"/>
      <c r="C174" s="8"/>
      <c r="D174" s="8"/>
      <c r="E174" s="69"/>
      <c r="F174" s="69"/>
      <c r="G174" s="69"/>
      <c r="H174" s="34"/>
      <c r="I174" s="8"/>
      <c r="J174" s="34"/>
      <c r="K174" s="34"/>
      <c r="L174" s="8"/>
      <c r="M174" s="34"/>
      <c r="N174" s="8"/>
      <c r="O174" s="8"/>
      <c r="P174" s="8"/>
      <c r="Q174" s="8"/>
      <c r="R174" s="8"/>
      <c r="S174" s="8"/>
      <c r="T174" s="8"/>
      <c r="U174" s="30"/>
      <c r="V174" s="30"/>
      <c r="W174" s="30"/>
      <c r="X174" s="30"/>
      <c r="Y174" s="30"/>
    </row>
    <row r="175" spans="1:27" ht="12.75" customHeight="1" x14ac:dyDescent="0.25">
      <c r="A175"/>
      <c r="B175" s="7" t="s">
        <v>74</v>
      </c>
      <c r="C175" s="8"/>
      <c r="D175" s="8"/>
      <c r="E175" s="69"/>
      <c r="F175" s="69"/>
      <c r="G175" s="69"/>
      <c r="H175" s="34"/>
      <c r="I175" s="8"/>
      <c r="J175" s="34"/>
      <c r="K175" s="34"/>
      <c r="L175" s="8"/>
      <c r="M175" s="34"/>
      <c r="N175" s="8"/>
      <c r="O175" s="8"/>
      <c r="P175" s="8"/>
      <c r="Q175" s="8"/>
      <c r="R175" s="8"/>
      <c r="S175" s="8"/>
      <c r="T175" s="8"/>
      <c r="U175" s="30"/>
      <c r="V175" s="30"/>
      <c r="W175" s="30"/>
      <c r="X175" s="30"/>
      <c r="Y175" s="30"/>
    </row>
    <row r="176" spans="1:27" ht="12.75" customHeight="1" x14ac:dyDescent="0.25">
      <c r="A176"/>
      <c r="B176" s="31" t="s">
        <v>1</v>
      </c>
      <c r="C176" s="31"/>
      <c r="D176" s="31"/>
      <c r="E176" s="71"/>
      <c r="F176" s="71"/>
      <c r="G176" s="71"/>
      <c r="H176" s="32" t="s">
        <v>9</v>
      </c>
      <c r="I176" s="31"/>
      <c r="J176" s="14"/>
      <c r="K176" s="32"/>
      <c r="L176" s="31"/>
      <c r="M176" s="32"/>
      <c r="N176" s="5"/>
      <c r="O176" s="31"/>
      <c r="P176" s="31"/>
      <c r="Q176" s="31"/>
      <c r="R176" s="31"/>
      <c r="S176" s="31"/>
      <c r="T176" s="31"/>
      <c r="U176" s="33">
        <f>SUMIF($G$146:$G$157,$H176&amp;$B176,U$146:U$157)</f>
        <v>-8707.0427889543007</v>
      </c>
      <c r="V176" s="33">
        <f t="shared" ref="V176:Y178" si="30">SUMIF($G$146:$G$157,$H176&amp;$B176,V$146:V$157)</f>
        <v>-17957.607256204541</v>
      </c>
      <c r="W176" s="33">
        <f t="shared" si="30"/>
        <v>-27284.7573148105</v>
      </c>
      <c r="X176" s="33">
        <f t="shared" si="30"/>
        <v>-264150.43063887791</v>
      </c>
      <c r="Y176" s="33">
        <f t="shared" si="30"/>
        <v>-277998.09683322429</v>
      </c>
    </row>
    <row r="177" spans="1:27" ht="12.75" customHeight="1" x14ac:dyDescent="0.25">
      <c r="A177"/>
      <c r="B177" s="5" t="s">
        <v>0</v>
      </c>
      <c r="C177" s="5"/>
      <c r="D177" s="5"/>
      <c r="E177" s="70"/>
      <c r="F177" s="70"/>
      <c r="G177" s="70"/>
      <c r="H177" s="14" t="s">
        <v>9</v>
      </c>
      <c r="I177" s="5"/>
      <c r="J177" s="14"/>
      <c r="K177" s="14"/>
      <c r="L177" s="5"/>
      <c r="M177" s="14"/>
      <c r="N177" s="5"/>
      <c r="O177" s="5"/>
      <c r="P177" s="5"/>
      <c r="Q177" s="5"/>
      <c r="R177" s="5"/>
      <c r="S177" s="5"/>
      <c r="T177" s="5"/>
      <c r="U177" s="10">
        <f>SUMIF($G$146:$G$157,$H177&amp;$B177,U$146:U$157)</f>
        <v>0</v>
      </c>
      <c r="V177" s="10">
        <f t="shared" si="30"/>
        <v>0</v>
      </c>
      <c r="W177" s="10">
        <f t="shared" si="30"/>
        <v>0</v>
      </c>
      <c r="X177" s="10">
        <f t="shared" si="30"/>
        <v>0</v>
      </c>
      <c r="Y177" s="10">
        <f t="shared" si="30"/>
        <v>0</v>
      </c>
    </row>
    <row r="178" spans="1:27" ht="12.75" customHeight="1" x14ac:dyDescent="0.25">
      <c r="A178"/>
      <c r="B178" s="5" t="s">
        <v>3</v>
      </c>
      <c r="C178" s="5"/>
      <c r="D178" s="5"/>
      <c r="E178" s="70"/>
      <c r="F178" s="70"/>
      <c r="G178" s="70"/>
      <c r="H178" s="14" t="s">
        <v>9</v>
      </c>
      <c r="I178" s="5"/>
      <c r="J178" s="14"/>
      <c r="K178" s="14"/>
      <c r="L178" s="5"/>
      <c r="M178" s="14"/>
      <c r="N178" s="5"/>
      <c r="O178" s="5"/>
      <c r="P178" s="5"/>
      <c r="Q178" s="5"/>
      <c r="R178" s="5"/>
      <c r="S178" s="5"/>
      <c r="T178" s="5"/>
      <c r="U178" s="80">
        <f>SUMIF($G$146:$G$157,$H178&amp;$B178,U$146:U$157)</f>
        <v>655746.98542903434</v>
      </c>
      <c r="V178" s="80">
        <f t="shared" si="30"/>
        <v>655746.98542903434</v>
      </c>
      <c r="W178" s="80">
        <f t="shared" si="30"/>
        <v>931031.68117443961</v>
      </c>
      <c r="X178" s="80">
        <f t="shared" si="30"/>
        <v>1290958.8293744826</v>
      </c>
      <c r="Y178" s="80">
        <f t="shared" si="30"/>
        <v>1290958.8293744826</v>
      </c>
    </row>
    <row r="179" spans="1:27" ht="12.75" customHeight="1" x14ac:dyDescent="0.25">
      <c r="A179"/>
      <c r="B179" s="11" t="s">
        <v>67</v>
      </c>
      <c r="C179" s="11"/>
      <c r="D179" s="11"/>
      <c r="E179" s="72"/>
      <c r="F179" s="72"/>
      <c r="G179" s="72"/>
      <c r="H179" s="15"/>
      <c r="I179" s="11"/>
      <c r="J179" s="34"/>
      <c r="K179" s="15"/>
      <c r="L179" s="11"/>
      <c r="M179" s="15"/>
      <c r="N179" s="8"/>
      <c r="O179" s="11"/>
      <c r="P179" s="11"/>
      <c r="Q179" s="11"/>
      <c r="R179" s="11"/>
      <c r="S179" s="11"/>
      <c r="T179" s="11"/>
      <c r="U179" s="12">
        <f>SUM(U176:U178)</f>
        <v>647039.94264008</v>
      </c>
      <c r="V179" s="12">
        <f>SUM(V176:V178)</f>
        <v>637789.37817282975</v>
      </c>
      <c r="W179" s="12">
        <f>SUM(W176:W178)</f>
        <v>903746.92385962908</v>
      </c>
      <c r="X179" s="12">
        <f>SUM(X176:X178)</f>
        <v>1026808.3987356047</v>
      </c>
      <c r="Y179" s="12">
        <f>SUM(Y176:Y178)</f>
        <v>1012960.7325412583</v>
      </c>
      <c r="AA179" s="160">
        <f>(--(ROUND(SUM(U164:Y165)-SUM(U179:Y179),3)=0))</f>
        <v>1</v>
      </c>
    </row>
    <row r="180" spans="1:27" ht="12.75" customHeight="1" x14ac:dyDescent="0.25">
      <c r="A180"/>
      <c r="B180" s="8"/>
      <c r="C180" s="8"/>
      <c r="D180" s="8"/>
      <c r="E180" s="69"/>
      <c r="F180" s="69"/>
      <c r="G180" s="69"/>
      <c r="H180" s="34"/>
      <c r="I180" s="8"/>
      <c r="J180" s="34"/>
      <c r="K180" s="34"/>
      <c r="L180" s="8"/>
      <c r="M180" s="34"/>
      <c r="N180" s="8"/>
      <c r="O180" s="8"/>
      <c r="P180" s="8"/>
      <c r="Q180" s="8"/>
      <c r="R180" s="8"/>
      <c r="S180" s="8"/>
      <c r="T180" s="8"/>
      <c r="U180" s="30">
        <f>U179+U173-U166</f>
        <v>0</v>
      </c>
      <c r="V180" s="30">
        <f>V179+V173-V166</f>
        <v>0</v>
      </c>
      <c r="W180" s="30">
        <f>W179+W173-W166</f>
        <v>0</v>
      </c>
      <c r="X180" s="30">
        <f>X179+X173-X166</f>
        <v>0</v>
      </c>
      <c r="Y180" s="30">
        <f>Y179+Y173-Y166</f>
        <v>0</v>
      </c>
      <c r="AA180" s="160">
        <f>(--(SUM(U180:Y180)=0))</f>
        <v>1</v>
      </c>
    </row>
    <row r="181" spans="1:27" ht="12.75" customHeight="1" x14ac:dyDescent="0.25">
      <c r="A181"/>
      <c r="B181" s="8"/>
      <c r="C181" s="8"/>
      <c r="D181" s="8"/>
      <c r="E181" s="69"/>
      <c r="F181" s="69"/>
      <c r="G181" s="69"/>
      <c r="H181" s="34"/>
      <c r="I181" s="8"/>
      <c r="J181" s="34"/>
      <c r="K181" s="34"/>
      <c r="L181" s="8"/>
      <c r="M181" s="34"/>
      <c r="N181" s="8"/>
      <c r="O181" s="8"/>
      <c r="P181" s="8"/>
      <c r="Q181" s="8"/>
      <c r="R181" s="8"/>
      <c r="S181" s="8"/>
      <c r="T181" s="8"/>
    </row>
    <row r="182" spans="1:27" ht="12.75" customHeight="1" x14ac:dyDescent="0.25">
      <c r="A182"/>
      <c r="B182" s="7" t="s">
        <v>75</v>
      </c>
      <c r="K182" s="1"/>
      <c r="M182" s="1"/>
      <c r="N182" s="5"/>
      <c r="R182" s="5"/>
    </row>
    <row r="183" spans="1:27" ht="12.75" customHeight="1" x14ac:dyDescent="0.25">
      <c r="A183"/>
      <c r="B183" s="31" t="s">
        <v>1</v>
      </c>
      <c r="C183" s="31"/>
      <c r="D183" s="31"/>
      <c r="E183" s="71"/>
      <c r="F183" s="71"/>
      <c r="G183" s="71"/>
      <c r="H183" s="32"/>
      <c r="I183" s="31"/>
      <c r="J183" s="14"/>
      <c r="K183" s="32"/>
      <c r="L183" s="31"/>
      <c r="M183" s="32"/>
      <c r="N183" s="5"/>
      <c r="O183" s="31"/>
      <c r="P183" s="31"/>
      <c r="Q183" s="31"/>
      <c r="R183" s="31"/>
      <c r="S183" s="31"/>
      <c r="T183" s="31"/>
      <c r="U183" s="33">
        <f>U170*Assumptions!$E$9</f>
        <v>497729.11893673975</v>
      </c>
      <c r="V183" s="33">
        <f>V170*Assumptions!$E$9</f>
        <v>569221.0124780942</v>
      </c>
      <c r="W183" s="33">
        <f>W170*Assumptions!$E$9</f>
        <v>374878.47057151649</v>
      </c>
      <c r="X183" s="33">
        <f>X170*Assumptions!$E$9</f>
        <v>1078954.7950184548</v>
      </c>
      <c r="Y183" s="33">
        <f>Y170*Assumptions!$E$9</f>
        <v>418719.06185482664</v>
      </c>
    </row>
    <row r="184" spans="1:27" ht="12.75" customHeight="1" x14ac:dyDescent="0.25">
      <c r="A184"/>
      <c r="B184" s="5" t="s">
        <v>0</v>
      </c>
      <c r="C184" s="5"/>
      <c r="D184" s="5"/>
      <c r="E184" s="70"/>
      <c r="F184" s="70"/>
      <c r="G184" s="70"/>
      <c r="H184" s="14"/>
      <c r="I184" s="5"/>
      <c r="J184" s="14"/>
      <c r="K184" s="14"/>
      <c r="L184" s="5"/>
      <c r="M184" s="14"/>
      <c r="N184" s="5"/>
      <c r="O184" s="5"/>
      <c r="P184" s="5"/>
      <c r="Q184" s="5"/>
      <c r="R184" s="5"/>
      <c r="S184" s="5"/>
      <c r="T184" s="5"/>
      <c r="U184" s="10">
        <f>U171*Assumptions!$E$9</f>
        <v>2488645.5946836984</v>
      </c>
      <c r="V184" s="10">
        <f>V171*Assumptions!$E$9</f>
        <v>2846105.0623904709</v>
      </c>
      <c r="W184" s="10">
        <f>W171*Assumptions!$E$9</f>
        <v>1874392.3528575827</v>
      </c>
      <c r="X184" s="10">
        <f>X171*Assumptions!$E$9</f>
        <v>5394773.9750922732</v>
      </c>
      <c r="Y184" s="10">
        <f>Y171*Assumptions!$E$9</f>
        <v>2093595.3092741328</v>
      </c>
    </row>
    <row r="185" spans="1:27" ht="12.75" customHeight="1" x14ac:dyDescent="0.25">
      <c r="A185"/>
      <c r="B185" s="5" t="s">
        <v>3</v>
      </c>
      <c r="C185" s="5"/>
      <c r="D185" s="5"/>
      <c r="E185" s="70"/>
      <c r="F185" s="70"/>
      <c r="G185" s="70"/>
      <c r="H185" s="14"/>
      <c r="I185" s="5"/>
      <c r="J185" s="14"/>
      <c r="K185" s="14"/>
      <c r="L185" s="5"/>
      <c r="M185" s="14"/>
      <c r="N185" s="5"/>
      <c r="O185" s="5"/>
      <c r="P185" s="5"/>
      <c r="Q185" s="5"/>
      <c r="R185" s="5"/>
      <c r="S185" s="5"/>
      <c r="T185" s="5"/>
      <c r="U185" s="80">
        <f>U172*Assumptions!$E$9</f>
        <v>871025.95813929441</v>
      </c>
      <c r="V185" s="80">
        <f>V172*Assumptions!$E$9</f>
        <v>996136.77183666476</v>
      </c>
      <c r="W185" s="80">
        <f>W172*Assumptions!$E$9</f>
        <v>656037.32350015396</v>
      </c>
      <c r="X185" s="80">
        <f>X172*Assumptions!$E$9</f>
        <v>1888170.8912822953</v>
      </c>
      <c r="Y185" s="80">
        <f>Y172*Assumptions!$E$9</f>
        <v>732758.35824594647</v>
      </c>
    </row>
    <row r="186" spans="1:27" ht="12.75" customHeight="1" x14ac:dyDescent="0.25">
      <c r="A186"/>
      <c r="B186" s="11" t="s">
        <v>56</v>
      </c>
      <c r="C186" s="11"/>
      <c r="D186" s="11"/>
      <c r="E186" s="72"/>
      <c r="F186" s="72"/>
      <c r="G186" s="72"/>
      <c r="H186" s="15"/>
      <c r="I186" s="11"/>
      <c r="J186" s="34"/>
      <c r="K186" s="15"/>
      <c r="L186" s="11"/>
      <c r="M186" s="15"/>
      <c r="N186" s="8"/>
      <c r="O186" s="11"/>
      <c r="P186" s="11"/>
      <c r="Q186" s="11"/>
      <c r="R186" s="11"/>
      <c r="S186" s="11"/>
      <c r="T186" s="11"/>
      <c r="U186" s="12">
        <f>SUM(U183:U185)</f>
        <v>3857400.6717597325</v>
      </c>
      <c r="V186" s="12">
        <f>SUM(V183:V185)</f>
        <v>4411462.84670523</v>
      </c>
      <c r="W186" s="12">
        <f>SUM(W183:W185)</f>
        <v>2905308.1469292534</v>
      </c>
      <c r="X186" s="12">
        <f>SUM(X183:X185)</f>
        <v>8361899.661393024</v>
      </c>
      <c r="Y186" s="12">
        <f>SUM(Y183:Y185)</f>
        <v>3245072.729374906</v>
      </c>
    </row>
    <row r="187" spans="1:27" ht="12.75" customHeight="1" x14ac:dyDescent="0.25">
      <c r="A187"/>
      <c r="J187" s="13"/>
      <c r="N187" s="5"/>
    </row>
    <row r="188" spans="1:27" ht="12.75" customHeight="1" x14ac:dyDescent="0.25">
      <c r="A188"/>
      <c r="J188" s="13"/>
      <c r="N188" s="5"/>
    </row>
    <row r="189" spans="1:27" ht="12.75" customHeight="1" x14ac:dyDescent="0.25">
      <c r="A189"/>
      <c r="B189" s="7" t="s">
        <v>76</v>
      </c>
      <c r="K189" s="1"/>
      <c r="M189" s="1"/>
      <c r="N189" s="5"/>
      <c r="R189" s="5"/>
    </row>
    <row r="190" spans="1:27" ht="12.75" customHeight="1" x14ac:dyDescent="0.25">
      <c r="A190"/>
      <c r="B190" s="31" t="s">
        <v>1</v>
      </c>
      <c r="C190" s="31"/>
      <c r="D190" s="31"/>
      <c r="E190" s="71"/>
      <c r="F190" s="71"/>
      <c r="G190" s="71"/>
      <c r="H190" s="32"/>
      <c r="I190" s="31"/>
      <c r="J190" s="14"/>
      <c r="K190" s="32"/>
      <c r="L190" s="31"/>
      <c r="M190" s="32"/>
      <c r="N190" s="5"/>
      <c r="O190" s="31"/>
      <c r="P190" s="31"/>
      <c r="Q190" s="31"/>
      <c r="R190" s="31"/>
      <c r="S190" s="31"/>
      <c r="T190" s="31"/>
      <c r="U190" s="138">
        <f>U176*Assumptions!$E$9</f>
        <v>-9221.134553998254</v>
      </c>
      <c r="V190" s="138">
        <f>V176*Assumptions!$E$9</f>
        <v>-19017.882051456469</v>
      </c>
      <c r="W190" s="138">
        <f>W176*Assumptions!$E$9</f>
        <v>-28895.736999504508</v>
      </c>
      <c r="X190" s="138">
        <f>X176*Assumptions!$E$9</f>
        <v>-279746.72026507946</v>
      </c>
      <c r="Y190" s="138">
        <f>Y176*Assumptions!$E$9</f>
        <v>-294411.99713714322</v>
      </c>
    </row>
    <row r="191" spans="1:27" ht="12.75" customHeight="1" x14ac:dyDescent="0.25">
      <c r="A191"/>
      <c r="B191" s="5" t="s">
        <v>0</v>
      </c>
      <c r="C191" s="5"/>
      <c r="D191" s="5"/>
      <c r="E191" s="70"/>
      <c r="F191" s="70"/>
      <c r="G191" s="70"/>
      <c r="H191" s="14"/>
      <c r="I191" s="5"/>
      <c r="J191" s="14"/>
      <c r="K191" s="14"/>
      <c r="L191" s="5"/>
      <c r="M191" s="14"/>
      <c r="N191" s="5"/>
      <c r="O191" s="5"/>
      <c r="P191" s="5"/>
      <c r="Q191" s="5"/>
      <c r="R191" s="5"/>
      <c r="S191" s="5"/>
      <c r="T191" s="5"/>
      <c r="U191" s="10">
        <f>U177*Assumptions!$E$9</f>
        <v>0</v>
      </c>
      <c r="V191" s="10">
        <f>V177*Assumptions!$E$9</f>
        <v>0</v>
      </c>
      <c r="W191" s="10">
        <f>W177*Assumptions!$E$9</f>
        <v>0</v>
      </c>
      <c r="X191" s="10">
        <f>X177*Assumptions!$E$9</f>
        <v>0</v>
      </c>
      <c r="Y191" s="10">
        <f>Y177*Assumptions!$E$9</f>
        <v>0</v>
      </c>
    </row>
    <row r="192" spans="1:27" ht="12.75" customHeight="1" x14ac:dyDescent="0.25">
      <c r="A192"/>
      <c r="B192" s="5" t="s">
        <v>3</v>
      </c>
      <c r="C192" s="5"/>
      <c r="D192" s="5"/>
      <c r="E192" s="70"/>
      <c r="F192" s="70"/>
      <c r="G192" s="70"/>
      <c r="H192" s="14"/>
      <c r="I192" s="5"/>
      <c r="J192" s="14"/>
      <c r="K192" s="14"/>
      <c r="L192" s="5"/>
      <c r="M192" s="14"/>
      <c r="N192" s="5"/>
      <c r="O192" s="5"/>
      <c r="P192" s="5"/>
      <c r="Q192" s="5"/>
      <c r="R192" s="5"/>
      <c r="S192" s="5"/>
      <c r="T192" s="5"/>
      <c r="U192" s="80">
        <f>U178*Assumptions!$E$9</f>
        <v>694464.39308770851</v>
      </c>
      <c r="V192" s="80">
        <f>V178*Assumptions!$E$9</f>
        <v>694464.39308770851</v>
      </c>
      <c r="W192" s="80">
        <f>W178*Assumptions!$E$9</f>
        <v>986002.78122393065</v>
      </c>
      <c r="X192" s="80">
        <f>X178*Assumptions!$E$9</f>
        <v>1367181.1839991931</v>
      </c>
      <c r="Y192" s="80">
        <f>Y178*Assumptions!$E$9</f>
        <v>1367181.1839991931</v>
      </c>
    </row>
    <row r="193" spans="1:25" ht="12.75" customHeight="1" x14ac:dyDescent="0.25">
      <c r="A193"/>
      <c r="B193" s="11" t="s">
        <v>67</v>
      </c>
      <c r="C193" s="11"/>
      <c r="D193" s="11"/>
      <c r="E193" s="72"/>
      <c r="F193" s="72"/>
      <c r="G193" s="72"/>
      <c r="H193" s="15"/>
      <c r="I193" s="11"/>
      <c r="J193" s="34"/>
      <c r="K193" s="15"/>
      <c r="L193" s="11"/>
      <c r="M193" s="15"/>
      <c r="N193" s="8"/>
      <c r="O193" s="11"/>
      <c r="P193" s="11"/>
      <c r="Q193" s="11"/>
      <c r="R193" s="11"/>
      <c r="S193" s="11"/>
      <c r="T193" s="11"/>
      <c r="U193" s="12">
        <f>SUM(U190:U192)</f>
        <v>685243.25853371026</v>
      </c>
      <c r="V193" s="12">
        <f>SUM(V190:V192)</f>
        <v>675446.51103625202</v>
      </c>
      <c r="W193" s="12">
        <f>SUM(W190:W192)</f>
        <v>957107.04422442615</v>
      </c>
      <c r="X193" s="12">
        <f>SUM(X190:X192)</f>
        <v>1087434.4637341136</v>
      </c>
      <c r="Y193" s="12">
        <f>SUM(Y190:Y192)</f>
        <v>1072769.1868620499</v>
      </c>
    </row>
    <row r="194" spans="1:25" ht="12.75" customHeight="1" x14ac:dyDescent="0.25">
      <c r="A194"/>
      <c r="J194" s="13"/>
      <c r="N194" s="5"/>
    </row>
    <row r="195" spans="1:25" ht="12.75" customHeight="1" x14ac:dyDescent="0.25">
      <c r="A195"/>
      <c r="B195" s="11" t="s">
        <v>99</v>
      </c>
      <c r="C195" s="11"/>
      <c r="D195" s="11"/>
      <c r="E195" s="72"/>
      <c r="F195" s="72"/>
      <c r="G195" s="72"/>
      <c r="H195" s="15"/>
      <c r="I195" s="11"/>
      <c r="J195" s="34"/>
      <c r="K195" s="15"/>
      <c r="L195" s="11"/>
      <c r="M195" s="15"/>
      <c r="N195" s="8"/>
      <c r="O195" s="11"/>
      <c r="P195" s="11"/>
      <c r="Q195" s="11"/>
      <c r="R195" s="11"/>
      <c r="S195" s="11"/>
      <c r="T195" s="11"/>
      <c r="U195" s="12">
        <f>U186+U193</f>
        <v>4542643.9302934427</v>
      </c>
      <c r="V195" s="12">
        <f t="shared" ref="V195:Y195" si="31">V186+V193</f>
        <v>5086909.3577414816</v>
      </c>
      <c r="W195" s="12">
        <f t="shared" si="31"/>
        <v>3862415.1911536795</v>
      </c>
      <c r="X195" s="12">
        <f t="shared" si="31"/>
        <v>9449334.1251271367</v>
      </c>
      <c r="Y195" s="12">
        <f t="shared" si="31"/>
        <v>4317841.9162369557</v>
      </c>
    </row>
    <row r="196" spans="1:25" ht="12.75" customHeight="1" x14ac:dyDescent="0.25">
      <c r="A196"/>
      <c r="J196" s="13"/>
      <c r="N196" s="5"/>
    </row>
    <row r="197" spans="1:25" x14ac:dyDescent="0.25">
      <c r="A197"/>
      <c r="B197" s="176" t="s">
        <v>98</v>
      </c>
      <c r="C197" s="177">
        <f>NPV(Summary!$D$5,Option2!U195:Y195)</f>
        <v>25047605.84263752</v>
      </c>
      <c r="J197" s="13"/>
      <c r="N197" s="5"/>
    </row>
    <row r="198" spans="1:25" x14ac:dyDescent="0.25">
      <c r="A198"/>
      <c r="N198" s="5"/>
    </row>
    <row r="199" spans="1:25" x14ac:dyDescent="0.25">
      <c r="A199"/>
      <c r="N199" s="5"/>
    </row>
    <row r="200" spans="1:25" x14ac:dyDescent="0.25">
      <c r="A200"/>
      <c r="N200" s="5"/>
    </row>
    <row r="201" spans="1:25" x14ac:dyDescent="0.25">
      <c r="A201"/>
      <c r="N201" s="5"/>
    </row>
    <row r="202" spans="1:25" x14ac:dyDescent="0.25">
      <c r="A202"/>
      <c r="N202" s="5"/>
    </row>
    <row r="203" spans="1:25" x14ac:dyDescent="0.25">
      <c r="A203"/>
      <c r="N203" s="5"/>
    </row>
    <row r="204" spans="1:25" x14ac:dyDescent="0.25">
      <c r="A204"/>
      <c r="N204" s="5"/>
    </row>
    <row r="205" spans="1:25" x14ac:dyDescent="0.25">
      <c r="A205"/>
      <c r="N205" s="5"/>
    </row>
    <row r="206" spans="1:25" x14ac:dyDescent="0.25">
      <c r="A206"/>
      <c r="N206" s="5"/>
    </row>
    <row r="207" spans="1:25" x14ac:dyDescent="0.25">
      <c r="A207"/>
      <c r="N207" s="5"/>
    </row>
    <row r="208" spans="1:25" x14ac:dyDescent="0.25">
      <c r="A208"/>
      <c r="N208" s="5"/>
    </row>
    <row r="209" spans="1:14" x14ac:dyDescent="0.25">
      <c r="A209"/>
      <c r="N209" s="5"/>
    </row>
    <row r="210" spans="1:14" x14ac:dyDescent="0.25">
      <c r="A210"/>
      <c r="N210" s="5"/>
    </row>
    <row r="211" spans="1:14" x14ac:dyDescent="0.25">
      <c r="A211"/>
      <c r="N211" s="5"/>
    </row>
    <row r="212" spans="1:14" x14ac:dyDescent="0.25">
      <c r="A212"/>
      <c r="N212" s="5"/>
    </row>
    <row r="213" spans="1:14" x14ac:dyDescent="0.25">
      <c r="A213"/>
      <c r="N213" s="5"/>
    </row>
    <row r="214" spans="1:14" x14ac:dyDescent="0.25">
      <c r="A214"/>
      <c r="N214" s="5"/>
    </row>
    <row r="215" spans="1:14" x14ac:dyDescent="0.25">
      <c r="A215"/>
      <c r="N215" s="5"/>
    </row>
    <row r="216" spans="1:14" x14ac:dyDescent="0.25">
      <c r="A216"/>
      <c r="N216" s="5"/>
    </row>
    <row r="217" spans="1:14" x14ac:dyDescent="0.25">
      <c r="A217"/>
      <c r="N217" s="5"/>
    </row>
    <row r="218" spans="1:14" x14ac:dyDescent="0.25">
      <c r="A218"/>
      <c r="N218" s="5"/>
    </row>
    <row r="219" spans="1:14" x14ac:dyDescent="0.25">
      <c r="A219"/>
    </row>
    <row r="220" spans="1:14" x14ac:dyDescent="0.25">
      <c r="A220"/>
    </row>
    <row r="221" spans="1:14" x14ac:dyDescent="0.25">
      <c r="A221"/>
    </row>
    <row r="222" spans="1:14" x14ac:dyDescent="0.25">
      <c r="A222"/>
    </row>
    <row r="223" spans="1:14" x14ac:dyDescent="0.25">
      <c r="A223"/>
    </row>
    <row r="224" spans="1:14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  <row r="261" spans="1:1" x14ac:dyDescent="0.25">
      <c r="A261"/>
    </row>
    <row r="262" spans="1:1" x14ac:dyDescent="0.25">
      <c r="A262"/>
    </row>
    <row r="263" spans="1:1" x14ac:dyDescent="0.25">
      <c r="A263"/>
    </row>
    <row r="264" spans="1:1" x14ac:dyDescent="0.25">
      <c r="A264"/>
    </row>
    <row r="265" spans="1:1" x14ac:dyDescent="0.25">
      <c r="A265"/>
    </row>
    <row r="266" spans="1:1" x14ac:dyDescent="0.25">
      <c r="A266"/>
    </row>
    <row r="267" spans="1:1" x14ac:dyDescent="0.25">
      <c r="A267"/>
    </row>
    <row r="268" spans="1:1" x14ac:dyDescent="0.25">
      <c r="A268"/>
    </row>
    <row r="269" spans="1:1" x14ac:dyDescent="0.25">
      <c r="A269"/>
    </row>
    <row r="270" spans="1:1" x14ac:dyDescent="0.25">
      <c r="A270"/>
    </row>
    <row r="271" spans="1:1" x14ac:dyDescent="0.25">
      <c r="A271"/>
    </row>
  </sheetData>
  <conditionalFormatting sqref="AA6">
    <cfRule type="cellIs" dxfId="11" priority="6" operator="equal">
      <formula>1</formula>
    </cfRule>
  </conditionalFormatting>
  <conditionalFormatting sqref="AA158">
    <cfRule type="cellIs" dxfId="10" priority="5" operator="equal">
      <formula>1</formula>
    </cfRule>
  </conditionalFormatting>
  <conditionalFormatting sqref="AA179">
    <cfRule type="cellIs" dxfId="9" priority="4" operator="equal">
      <formula>1</formula>
    </cfRule>
  </conditionalFormatting>
  <conditionalFormatting sqref="AA180">
    <cfRule type="cellIs" dxfId="8" priority="3" operator="equal">
      <formula>1</formula>
    </cfRule>
  </conditionalFormatting>
  <conditionalFormatting sqref="AA173">
    <cfRule type="cellIs" dxfId="7" priority="2" operator="equal">
      <formula>1</formula>
    </cfRule>
  </conditionalFormatting>
  <conditionalFormatting sqref="AA166">
    <cfRule type="cellIs" dxfId="6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R272"/>
  <sheetViews>
    <sheetView showGridLines="0" zoomScale="85" zoomScaleNormal="85" workbookViewId="0">
      <pane xSplit="4" ySplit="7" topLeftCell="E8" activePane="bottomRight" state="frozen"/>
      <selection activeCell="L13" sqref="L13"/>
      <selection pane="topRight" activeCell="L13" sqref="L13"/>
      <selection pane="bottomLeft" activeCell="L13" sqref="L13"/>
      <selection pane="bottomRight" activeCell="AF8" sqref="AF8"/>
    </sheetView>
  </sheetViews>
  <sheetFormatPr defaultColWidth="9.140625" defaultRowHeight="15" x14ac:dyDescent="0.2"/>
  <cols>
    <col min="1" max="1" width="4.28515625" style="1" customWidth="1"/>
    <col min="2" max="2" width="26.42578125" style="1" customWidth="1"/>
    <col min="3" max="3" width="39.42578125" style="1" bestFit="1" customWidth="1"/>
    <col min="4" max="4" width="25.28515625" style="1" customWidth="1"/>
    <col min="5" max="6" width="32" style="67" customWidth="1"/>
    <col min="7" max="7" width="16.140625" style="67" customWidth="1"/>
    <col min="8" max="8" width="11.7109375" style="13" customWidth="1"/>
    <col min="9" max="9" width="10.42578125" style="1" customWidth="1"/>
    <col min="10" max="10" width="2.42578125" style="1" customWidth="1"/>
    <col min="11" max="11" width="19.5703125" style="13" customWidth="1"/>
    <col min="12" max="12" width="13.28515625" style="1" customWidth="1"/>
    <col min="13" max="13" width="13.28515625" style="13" customWidth="1"/>
    <col min="14" max="14" width="2.7109375" style="1" customWidth="1"/>
    <col min="15" max="19" width="12.140625" style="1" customWidth="1"/>
    <col min="20" max="20" width="2.85546875" style="1" customWidth="1"/>
    <col min="21" max="25" width="12.140625" style="1" customWidth="1"/>
    <col min="26" max="26" width="9.140625" style="1" customWidth="1"/>
    <col min="27" max="27" width="4.140625" style="157" customWidth="1"/>
    <col min="28" max="16384" width="9.140625" style="1"/>
  </cols>
  <sheetData>
    <row r="1" spans="1:30" ht="21" x14ac:dyDescent="0.35">
      <c r="A1" s="19" t="str">
        <f>Assumptions!A1</f>
        <v>Cloud &amp; Infrastructure</v>
      </c>
      <c r="B1" s="19"/>
      <c r="C1" s="16"/>
      <c r="D1" s="16"/>
      <c r="E1" s="64"/>
      <c r="F1" s="64"/>
      <c r="G1" s="64"/>
      <c r="H1" s="17"/>
      <c r="I1" s="16"/>
      <c r="J1" s="83"/>
      <c r="K1" s="17"/>
      <c r="L1" s="16"/>
      <c r="M1" s="17"/>
      <c r="N1" s="87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</row>
    <row r="2" spans="1:30" ht="15.75" x14ac:dyDescent="0.25">
      <c r="A2" s="18" t="str">
        <f>Assumptions!A2</f>
        <v>UE</v>
      </c>
      <c r="B2" s="18"/>
      <c r="C2" s="16"/>
      <c r="D2" s="16"/>
      <c r="E2" s="64"/>
      <c r="F2" s="64"/>
      <c r="G2" s="64"/>
      <c r="H2" s="17"/>
      <c r="I2" s="16"/>
      <c r="J2" s="83"/>
      <c r="K2" s="17"/>
      <c r="L2" s="16"/>
      <c r="M2" s="17"/>
      <c r="N2" s="87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</row>
    <row r="3" spans="1:30" s="40" customFormat="1" x14ac:dyDescent="0.25">
      <c r="A3" s="38" t="s">
        <v>81</v>
      </c>
      <c r="B3" s="38"/>
      <c r="C3" s="38"/>
      <c r="D3" s="38"/>
      <c r="E3" s="65"/>
      <c r="F3" s="65"/>
      <c r="G3" s="65"/>
      <c r="H3" s="39"/>
      <c r="I3" s="38"/>
      <c r="J3" s="84"/>
      <c r="K3" s="39"/>
      <c r="L3" s="38"/>
      <c r="M3" s="39"/>
      <c r="N3" s="8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AA3" s="158"/>
    </row>
    <row r="4" spans="1:30" s="2" customFormat="1" ht="12.75" customHeight="1" x14ac:dyDescent="0.25">
      <c r="B4" s="20"/>
      <c r="C4" s="21"/>
      <c r="D4" s="21"/>
      <c r="E4" s="66"/>
      <c r="F4" s="66"/>
      <c r="G4" s="66"/>
      <c r="H4" s="22"/>
      <c r="I4" s="21"/>
      <c r="J4" s="85"/>
      <c r="K4" s="22"/>
      <c r="L4" s="21"/>
      <c r="M4" s="22"/>
      <c r="N4" s="89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AA4" s="159"/>
    </row>
    <row r="5" spans="1:30" s="2" customFormat="1" ht="12.75" customHeight="1" x14ac:dyDescent="0.25">
      <c r="A5"/>
      <c r="B5" s="23"/>
      <c r="C5" s="21"/>
      <c r="D5" s="21"/>
      <c r="E5" s="66"/>
      <c r="F5" s="66"/>
      <c r="G5" s="66"/>
      <c r="H5" s="22"/>
      <c r="I5" s="21"/>
      <c r="J5" s="85"/>
      <c r="K5" s="22"/>
      <c r="L5" s="21"/>
      <c r="M5" s="22"/>
      <c r="N5" s="89"/>
      <c r="O5" s="21">
        <v>1800</v>
      </c>
      <c r="P5" s="21"/>
      <c r="Q5" s="21"/>
      <c r="R5" s="21"/>
      <c r="S5" s="21"/>
      <c r="T5" s="21"/>
      <c r="U5" s="21"/>
      <c r="V5" s="21"/>
      <c r="W5" s="21"/>
      <c r="X5" s="21"/>
      <c r="Y5" s="21"/>
      <c r="AA5" s="159"/>
    </row>
    <row r="6" spans="1:30" ht="12.75" customHeight="1" x14ac:dyDescent="0.25">
      <c r="A6"/>
      <c r="I6" s="2"/>
      <c r="J6" s="14"/>
      <c r="N6" s="5"/>
      <c r="O6" s="82" t="str">
        <f>IF(ISBLANK(Costs!P6), "", Costs!P6)</f>
        <v>2021/22</v>
      </c>
      <c r="P6" s="82" t="str">
        <f>IF(ISBLANK(Costs!Q6), "", Costs!Q6)</f>
        <v>2022/23</v>
      </c>
      <c r="Q6" s="82" t="str">
        <f>IF(ISBLANK(Costs!R6), "", Costs!R6)</f>
        <v>2023/24</v>
      </c>
      <c r="R6" s="82" t="str">
        <f>IF(ISBLANK(Costs!S6), "", Costs!S6)</f>
        <v>2024/25</v>
      </c>
      <c r="S6" s="82" t="str">
        <f>IF(ISBLANK(Costs!T6), "", Costs!T6)</f>
        <v>2025/26</v>
      </c>
      <c r="U6" s="82" t="str">
        <f>O6</f>
        <v>2021/22</v>
      </c>
      <c r="V6" s="82" t="str">
        <f>P6</f>
        <v>2022/23</v>
      </c>
      <c r="W6" s="82" t="str">
        <f>Q6</f>
        <v>2023/24</v>
      </c>
      <c r="X6" s="82" t="str">
        <f>R6</f>
        <v>2024/25</v>
      </c>
      <c r="Y6" s="82" t="str">
        <f>S6</f>
        <v>2025/26</v>
      </c>
      <c r="AA6" s="160">
        <f>(--(SUM(AA158:AA180)/COUNTA(AA158:AA180)=1))</f>
        <v>1</v>
      </c>
    </row>
    <row r="7" spans="1:30" ht="12.75" customHeight="1" x14ac:dyDescent="0.25">
      <c r="A7"/>
      <c r="B7" s="6" t="str">
        <f>IF(ISBLANK(Costs!B7), "", Costs!B7)</f>
        <v>Workstream</v>
      </c>
      <c r="C7" s="6" t="str">
        <f>IF(ISBLANK(Costs!C7), "", Costs!C7)</f>
        <v>Application</v>
      </c>
      <c r="D7" s="6" t="str">
        <f>IF(ISBLANK(Costs!D7), "", Costs!D7)</f>
        <v/>
      </c>
      <c r="E7" s="6" t="str">
        <f>IF(ISBLANK(Costs!E7), "", Costs!E7)</f>
        <v/>
      </c>
      <c r="F7" s="6" t="str">
        <f>IF(ISBLANK(Costs!F7), "", Costs!F7)</f>
        <v>Cost Category</v>
      </c>
      <c r="G7" s="6" t="str">
        <f>IF(ISBLANK(Costs!G7), "", Costs!G7)</f>
        <v/>
      </c>
      <c r="H7" s="6" t="str">
        <f>IF(ISBLANK(Costs!H7), "", Costs!H7)</f>
        <v>Cost Type</v>
      </c>
      <c r="I7" s="171" t="str">
        <f>IF(ISBLANK(Costs!I7), "", Costs!I7)</f>
        <v>Migrated</v>
      </c>
      <c r="J7" s="34"/>
      <c r="K7" s="172" t="str">
        <f>IF(ISBLANK(Costs!K7), "", Costs!K7)</f>
        <v>% Adjustment applied</v>
      </c>
      <c r="L7" s="172" t="str">
        <f>IF(ISBLANK(Costs!L7), "", Costs!L7)</f>
        <v>Full cost pa</v>
      </c>
      <c r="M7" s="172" t="str">
        <f>IF(ISBLANK(Costs!M7), "", Costs!M7)</f>
        <v>% Based costs</v>
      </c>
      <c r="N7" s="8" t="str">
        <f>IF(ISBLANK(Costs!O7), "", Costs!O7)</f>
        <v/>
      </c>
      <c r="O7" s="81" t="str">
        <f>IF(ISBLANK(Costs!P7), "", Costs!P7)</f>
        <v/>
      </c>
      <c r="P7" s="81"/>
      <c r="Q7" s="81"/>
      <c r="R7" s="81"/>
      <c r="S7" s="81"/>
      <c r="T7" s="5"/>
      <c r="U7" s="81" t="s">
        <v>69</v>
      </c>
      <c r="V7" s="81"/>
      <c r="W7" s="81"/>
      <c r="X7" s="81"/>
      <c r="Y7" s="81"/>
    </row>
    <row r="8" spans="1:30" ht="12.75" customHeight="1" x14ac:dyDescent="0.25">
      <c r="A8"/>
      <c r="B8" s="68" t="str">
        <f>IF(ISBLANK(Costs!B8), "", Costs!B8)</f>
        <v>Infrastructure</v>
      </c>
      <c r="C8" s="68" t="str">
        <f>IF(ISBLANK(Costs!$C8), "", Costs!C8)</f>
        <v/>
      </c>
      <c r="D8" s="68" t="str">
        <f>IF(ISBLANK(Costs!D8), "", Costs!D8)</f>
        <v>Server</v>
      </c>
      <c r="E8" s="68" t="str">
        <f>IF(ISBLANK(Costs!$C8), "", Costs!E8)</f>
        <v/>
      </c>
      <c r="F8" s="68" t="str">
        <f>IF(ISBLANK(Costs!F8), "", Costs!F8)</f>
        <v>Materials</v>
      </c>
      <c r="G8" s="68" t="str">
        <f>IF(ISBLANK(Costs!G8), "", Costs!G8)</f>
        <v/>
      </c>
      <c r="H8" s="46" t="str">
        <f>IF(ISBLANK(Costs!H8), "", Costs!H8)</f>
        <v>Capex</v>
      </c>
      <c r="I8" s="141" t="str">
        <f>IF(ISBLANK(Costs!I8), "", Costs!I8)</f>
        <v/>
      </c>
      <c r="J8" s="14"/>
      <c r="K8" s="14"/>
      <c r="L8" s="13"/>
      <c r="N8" s="13"/>
      <c r="O8" s="13"/>
      <c r="P8" s="13"/>
      <c r="Q8" s="13"/>
      <c r="R8" s="13"/>
      <c r="S8" s="13"/>
      <c r="T8" s="3"/>
      <c r="U8" s="79">
        <f>Costs!P8</f>
        <v>650830.26040687866</v>
      </c>
      <c r="V8" s="79">
        <f>Costs!Q8</f>
        <v>544549.66040687857</v>
      </c>
      <c r="W8" s="79">
        <f>Costs!R8</f>
        <v>402842.19374021195</v>
      </c>
      <c r="X8" s="79">
        <f>Costs!S8</f>
        <v>1064740.542900457</v>
      </c>
      <c r="Y8" s="79">
        <f>Costs!T8</f>
        <v>473695.92707354535</v>
      </c>
    </row>
    <row r="9" spans="1:30" ht="12.75" customHeight="1" x14ac:dyDescent="0.25">
      <c r="A9"/>
      <c r="B9" s="68" t="str">
        <f>IF(ISBLANK(Costs!B9), "", Costs!B9)</f>
        <v>Infrastructure</v>
      </c>
      <c r="C9" s="68" t="str">
        <f>IF(ISBLANK(Costs!$C9), "", Costs!C9)</f>
        <v/>
      </c>
      <c r="D9" s="68" t="str">
        <f>IF(ISBLANK(Costs!D9), "", Costs!D9)</f>
        <v>Database (Exadata)</v>
      </c>
      <c r="E9" s="68" t="str">
        <f>IF(ISBLANK(Costs!$C9), "", Costs!E9)</f>
        <v/>
      </c>
      <c r="F9" s="68" t="str">
        <f>IF(ISBLANK(Costs!F9), "", Costs!F9)</f>
        <v>Materials</v>
      </c>
      <c r="G9" s="68" t="str">
        <f>IF(ISBLANK(Costs!G9), "", Costs!G9)</f>
        <v/>
      </c>
      <c r="H9" s="46" t="str">
        <f>IF(ISBLANK(Costs!H9), "", Costs!H9)</f>
        <v>Capex</v>
      </c>
      <c r="I9" s="141" t="str">
        <f>IF(ISBLANK(Costs!I9), "", Costs!I9)</f>
        <v/>
      </c>
      <c r="J9" s="14"/>
      <c r="K9" s="14"/>
      <c r="L9" s="13"/>
      <c r="N9" s="13"/>
      <c r="O9" s="13"/>
      <c r="P9" s="13"/>
      <c r="Q9" s="13"/>
      <c r="R9" s="13"/>
      <c r="S9" s="13"/>
      <c r="T9" s="3"/>
      <c r="U9" s="79">
        <f>Costs!P9</f>
        <v>301481.90172201395</v>
      </c>
      <c r="V9" s="79">
        <f>Costs!Q9</f>
        <v>301481.90172201395</v>
      </c>
      <c r="W9" s="79">
        <f>Costs!R9</f>
        <v>301481.90172201325</v>
      </c>
      <c r="X9" s="79">
        <f>Costs!S9</f>
        <v>6580348.2938798266</v>
      </c>
      <c r="Y9" s="79">
        <f>Costs!T9</f>
        <v>301481.90172201395</v>
      </c>
    </row>
    <row r="10" spans="1:30" ht="12.75" customHeight="1" x14ac:dyDescent="0.25">
      <c r="A10"/>
      <c r="B10" s="68" t="str">
        <f>IF(ISBLANK(Costs!B10), "", Costs!B10)</f>
        <v>Infrastructure</v>
      </c>
      <c r="C10" s="68" t="str">
        <f>IF(ISBLANK(Costs!C10), "", Costs!C10)</f>
        <v/>
      </c>
      <c r="D10" s="68" t="str">
        <f>IF(ISBLANK(Costs!D10), "", Costs!D10)</f>
        <v>Backup</v>
      </c>
      <c r="E10" s="68" t="str">
        <f>IF(ISBLANK(Costs!E10), "", Costs!E10)</f>
        <v/>
      </c>
      <c r="F10" s="68" t="str">
        <f>IF(ISBLANK(Costs!F10), "", Costs!F10)</f>
        <v>Materials</v>
      </c>
      <c r="G10" s="68" t="str">
        <f>IF(ISBLANK(Costs!G10), "", Costs!G10)</f>
        <v/>
      </c>
      <c r="H10" s="46" t="str">
        <f>IF(ISBLANK(Costs!H10), "", Costs!H10)</f>
        <v>Capex</v>
      </c>
      <c r="I10" s="141" t="str">
        <f>IF(ISBLANK(Costs!I10), "", Costs!I10)</f>
        <v/>
      </c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3"/>
      <c r="U10" s="79">
        <f>Costs!P10</f>
        <v>50103.649296984404</v>
      </c>
      <c r="V10" s="79">
        <f>Costs!Q10</f>
        <v>50585.261384844634</v>
      </c>
      <c r="W10" s="79">
        <f>Costs!R10</f>
        <v>51086.137956220453</v>
      </c>
      <c r="X10" s="79">
        <f>Costs!S10</f>
        <v>51607.049590450821</v>
      </c>
      <c r="Y10" s="79">
        <f>Costs!T10</f>
        <v>52148.797690050807</v>
      </c>
      <c r="AD10"/>
    </row>
    <row r="11" spans="1:30" ht="12.75" customHeight="1" x14ac:dyDescent="0.25">
      <c r="A11"/>
      <c r="B11" s="68" t="str">
        <f>IF(ISBLANK(Costs!B11), "", Costs!B11)</f>
        <v>Infrastructure</v>
      </c>
      <c r="C11" s="68" t="str">
        <f>IF(ISBLANK(Costs!C11), "", Costs!C11)</f>
        <v/>
      </c>
      <c r="D11" s="68" t="str">
        <f>IF(ISBLANK(Costs!D11), "", Costs!D11)</f>
        <v>Software</v>
      </c>
      <c r="E11" s="68" t="str">
        <f>IF(ISBLANK(Costs!E11), "", Costs!E11)</f>
        <v/>
      </c>
      <c r="F11" s="68" t="str">
        <f>IF(ISBLANK(Costs!F11), "", Costs!F11)</f>
        <v>Materials</v>
      </c>
      <c r="G11" s="68" t="str">
        <f>IF(ISBLANK(Costs!G11), "", Costs!G11)</f>
        <v/>
      </c>
      <c r="H11" s="46" t="str">
        <f>IF(ISBLANK(Costs!H11), "", Costs!H11)</f>
        <v>Capex</v>
      </c>
      <c r="I11" s="141" t="str">
        <f>IF(ISBLANK(Costs!I11), "", Costs!I11)</f>
        <v/>
      </c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3"/>
      <c r="U11" s="79">
        <f>Costs!P11</f>
        <v>900000</v>
      </c>
      <c r="V11" s="79">
        <f>Costs!Q11</f>
        <v>900000</v>
      </c>
      <c r="W11" s="79">
        <f>Costs!R11</f>
        <v>900000</v>
      </c>
      <c r="X11" s="79">
        <f>Costs!S11</f>
        <v>900000</v>
      </c>
      <c r="Y11" s="79">
        <f>Costs!T11</f>
        <v>900001</v>
      </c>
      <c r="AD11"/>
    </row>
    <row r="12" spans="1:30" ht="12.75" customHeight="1" x14ac:dyDescent="0.25">
      <c r="A12"/>
      <c r="B12" s="68" t="str">
        <f>IF(ISBLANK(Costs!B12), "", Costs!B12)</f>
        <v>Infrastructure</v>
      </c>
      <c r="C12" s="68" t="str">
        <f>IF(ISBLANK(Costs!C12), "", Costs!C12)</f>
        <v/>
      </c>
      <c r="D12" s="68" t="str">
        <f>IF(ISBLANK(Costs!D12), "", Costs!D12)</f>
        <v>Network</v>
      </c>
      <c r="E12" s="68" t="str">
        <f>IF(ISBLANK(Costs!E12), "", Costs!E12)</f>
        <v/>
      </c>
      <c r="F12" s="68" t="str">
        <f>IF(ISBLANK(Costs!F12), "", Costs!F12)</f>
        <v>Materials</v>
      </c>
      <c r="G12" s="68" t="str">
        <f>IF(ISBLANK(Costs!G12), "", Costs!G12)</f>
        <v/>
      </c>
      <c r="H12" s="46" t="str">
        <f>IF(ISBLANK(Costs!H12), "", Costs!H12)</f>
        <v>Capex</v>
      </c>
      <c r="I12" s="141" t="str">
        <f>IF(ISBLANK(Costs!I12), "", Costs!I12)</f>
        <v/>
      </c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3"/>
      <c r="U12" s="79">
        <f>Costs!P12</f>
        <v>621625</v>
      </c>
      <c r="V12" s="79">
        <f>Costs!Q12</f>
        <v>1075825</v>
      </c>
      <c r="W12" s="79">
        <f>Costs!R12</f>
        <v>301025</v>
      </c>
      <c r="X12" s="79">
        <f>Costs!S12</f>
        <v>234625</v>
      </c>
      <c r="Y12" s="79">
        <f>Costs!T12</f>
        <v>526500</v>
      </c>
      <c r="AD12"/>
    </row>
    <row r="13" spans="1:30" ht="12.75" customHeight="1" x14ac:dyDescent="0.25">
      <c r="A13"/>
      <c r="B13" s="68" t="str">
        <f>IF(ISBLANK(Costs!B13), "", Costs!B13)</f>
        <v>Infrastructure</v>
      </c>
      <c r="C13" s="68" t="str">
        <f>IF(ISBLANK(Costs!C13), "", Costs!C13)</f>
        <v/>
      </c>
      <c r="D13" s="68" t="str">
        <f>IF(ISBLANK(Costs!D13), "", Costs!D13)</f>
        <v>Database (HANA)</v>
      </c>
      <c r="E13" s="68" t="str">
        <f>IF(ISBLANK(Costs!E13), "", Costs!E13)</f>
        <v/>
      </c>
      <c r="F13" s="68" t="str">
        <f>IF(ISBLANK(Costs!F13), "", Costs!F13)</f>
        <v>Materials</v>
      </c>
      <c r="G13" s="68" t="str">
        <f>IF(ISBLANK(Costs!G13), "", Costs!G13)</f>
        <v/>
      </c>
      <c r="H13" s="46" t="str">
        <f>IF(ISBLANK(Costs!H13), "", Costs!H13)</f>
        <v>Capex</v>
      </c>
      <c r="I13" s="141" t="str">
        <f>IF(ISBLANK(Costs!I13), "", Costs!I13)</f>
        <v/>
      </c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3"/>
      <c r="U13" s="79">
        <f>Costs!P13</f>
        <v>0</v>
      </c>
      <c r="V13" s="79">
        <f>Costs!Q13</f>
        <v>0</v>
      </c>
      <c r="W13" s="79">
        <f>Costs!R13</f>
        <v>0</v>
      </c>
      <c r="X13" s="79">
        <f>Costs!S13</f>
        <v>1000000</v>
      </c>
      <c r="Y13" s="79">
        <f>Costs!T13</f>
        <v>0</v>
      </c>
      <c r="AD13"/>
    </row>
    <row r="14" spans="1:30" ht="12.75" customHeight="1" x14ac:dyDescent="0.25">
      <c r="A14"/>
      <c r="B14" s="68" t="str">
        <f>IF(ISBLANK(Costs!B14), "", Costs!B14)</f>
        <v/>
      </c>
      <c r="C14" s="68" t="str">
        <f>IF(ISBLANK(Costs!C14), "", Costs!C14)</f>
        <v/>
      </c>
      <c r="D14" s="68" t="str">
        <f>IF(ISBLANK(Costs!D14), "", Costs!D14)</f>
        <v/>
      </c>
      <c r="E14" s="68" t="str">
        <f>IF(ISBLANK(Costs!E14), "", Costs!E14)</f>
        <v/>
      </c>
      <c r="F14" s="68" t="str">
        <f>IF(ISBLANK(Costs!F14), "", Costs!F14)</f>
        <v/>
      </c>
      <c r="G14" s="68" t="str">
        <f>IF(ISBLANK(Costs!G14), "", Costs!G14)</f>
        <v/>
      </c>
      <c r="H14" s="46" t="str">
        <f>IF(ISBLANK(Costs!H14), "", Costs!H14)</f>
        <v/>
      </c>
      <c r="I14" s="141" t="str">
        <f>IF(ISBLANK(Costs!I14), "", Costs!I14)</f>
        <v/>
      </c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3"/>
      <c r="U14" s="79">
        <f>Costs!P14</f>
        <v>0</v>
      </c>
      <c r="V14" s="79">
        <f>Costs!Q14</f>
        <v>0</v>
      </c>
      <c r="W14" s="79">
        <f>Costs!R14</f>
        <v>0</v>
      </c>
      <c r="X14" s="79">
        <f>Costs!S14</f>
        <v>0</v>
      </c>
      <c r="Y14" s="79">
        <f>Costs!T14</f>
        <v>0</v>
      </c>
      <c r="AD14"/>
    </row>
    <row r="15" spans="1:30" ht="12.75" customHeight="1" x14ac:dyDescent="0.25">
      <c r="A15"/>
      <c r="B15" s="68" t="str">
        <f>IF(ISBLANK(Costs!B15), "", Costs!B15)</f>
        <v/>
      </c>
      <c r="C15" s="68" t="str">
        <f>IF(ISBLANK(Costs!C15), "", Costs!C15)</f>
        <v/>
      </c>
      <c r="D15" s="68" t="str">
        <f>IF(ISBLANK(Costs!D15), "", Costs!D15)</f>
        <v/>
      </c>
      <c r="E15" s="68" t="str">
        <f>IF(ISBLANK(Costs!E15), "", Costs!E15)</f>
        <v/>
      </c>
      <c r="F15" s="68" t="str">
        <f>IF(ISBLANK(Costs!F15), "", Costs!F15)</f>
        <v/>
      </c>
      <c r="G15" s="68" t="str">
        <f>IF(ISBLANK(Costs!G15), "", Costs!G15)</f>
        <v/>
      </c>
      <c r="H15" s="46" t="str">
        <f>IF(ISBLANK(Costs!H15), "", Costs!H15)</f>
        <v/>
      </c>
      <c r="I15" s="141" t="str">
        <f>IF(ISBLANK(Costs!I15), "", Costs!I15)</f>
        <v/>
      </c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3"/>
      <c r="U15" s="79">
        <f>Costs!P15</f>
        <v>0</v>
      </c>
      <c r="V15" s="79">
        <f>Costs!Q15</f>
        <v>0</v>
      </c>
      <c r="W15" s="79">
        <f>Costs!R15</f>
        <v>0</v>
      </c>
      <c r="X15" s="79">
        <f>Costs!S15</f>
        <v>0</v>
      </c>
      <c r="Y15" s="79">
        <f>Costs!T15</f>
        <v>0</v>
      </c>
      <c r="AD15"/>
    </row>
    <row r="16" spans="1:30" ht="12.75" customHeight="1" x14ac:dyDescent="0.25">
      <c r="A16"/>
      <c r="B16" s="68" t="str">
        <f>IF(ISBLANK(Costs!B16), "", Costs!B16)</f>
        <v/>
      </c>
      <c r="C16" s="68" t="str">
        <f>IF(ISBLANK(Costs!C16), "", Costs!C16)</f>
        <v/>
      </c>
      <c r="D16" s="68" t="str">
        <f>IF(ISBLANK(Costs!D16), "", Costs!D16)</f>
        <v/>
      </c>
      <c r="E16" s="68" t="str">
        <f>IF(ISBLANK(Costs!E16), "", Costs!E16)</f>
        <v/>
      </c>
      <c r="F16" s="68" t="str">
        <f>IF(ISBLANK(Costs!F16), "", Costs!F16)</f>
        <v/>
      </c>
      <c r="G16" s="68" t="str">
        <f>IF(ISBLANK(Costs!G16), "", Costs!G16)</f>
        <v/>
      </c>
      <c r="H16" s="46" t="str">
        <f>IF(ISBLANK(Costs!H16), "", Costs!H16)</f>
        <v/>
      </c>
      <c r="I16" s="141" t="str">
        <f>IF(ISBLANK(Costs!I16), "", Costs!I16)</f>
        <v/>
      </c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3"/>
      <c r="U16" s="79">
        <f>Costs!P16</f>
        <v>0</v>
      </c>
      <c r="V16" s="79">
        <f>Costs!Q16</f>
        <v>0</v>
      </c>
      <c r="W16" s="79">
        <f>Costs!R16</f>
        <v>0</v>
      </c>
      <c r="X16" s="79">
        <f>Costs!S16</f>
        <v>0</v>
      </c>
      <c r="Y16" s="79">
        <f>Costs!T16</f>
        <v>0</v>
      </c>
      <c r="AD16"/>
    </row>
    <row r="17" spans="1:30" ht="12.75" customHeight="1" x14ac:dyDescent="0.25">
      <c r="A17"/>
      <c r="B17" s="68" t="str">
        <f>IF(ISBLANK(Costs!B17), "", Costs!B17)</f>
        <v/>
      </c>
      <c r="C17" s="68" t="s">
        <v>1</v>
      </c>
      <c r="D17" s="68" t="s">
        <v>1</v>
      </c>
      <c r="E17" s="68" t="str">
        <f>IF(ISBLANK(Costs!E17), "", Costs!E17)</f>
        <v/>
      </c>
      <c r="F17" s="68" t="str">
        <f>IF(ISBLANK(Costs!F17), "", Costs!F17)</f>
        <v/>
      </c>
      <c r="G17" s="68" t="str">
        <f>IF(ISBLANK(Costs!G17), "", Costs!G17)</f>
        <v/>
      </c>
      <c r="H17" s="46" t="str">
        <f>IF(ISBLANK(Costs!H17), "", Costs!H17)</f>
        <v/>
      </c>
      <c r="I17" s="141" t="str">
        <f>IF(ISBLANK(Costs!I17), "", Costs!I17)</f>
        <v/>
      </c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3"/>
      <c r="U17" s="79">
        <f>Costs!P17</f>
        <v>0</v>
      </c>
      <c r="V17" s="79">
        <f>Costs!Q17</f>
        <v>0</v>
      </c>
      <c r="W17" s="79">
        <f>Costs!R17</f>
        <v>0</v>
      </c>
      <c r="X17" s="79">
        <f>Costs!S17</f>
        <v>0</v>
      </c>
      <c r="Y17" s="79">
        <f>Costs!T17</f>
        <v>0</v>
      </c>
      <c r="AD17"/>
    </row>
    <row r="18" spans="1:30" ht="12.75" customHeight="1" x14ac:dyDescent="0.25">
      <c r="A18"/>
      <c r="B18" s="68" t="str">
        <f>IF(ISBLANK(Costs!B18), "", Costs!B18)</f>
        <v/>
      </c>
      <c r="C18" s="68" t="s">
        <v>3</v>
      </c>
      <c r="D18" s="68" t="s">
        <v>3</v>
      </c>
      <c r="E18" s="68" t="str">
        <f>IF(ISBLANK(Costs!E18), "", Costs!E18)</f>
        <v/>
      </c>
      <c r="F18" s="68" t="str">
        <f>IF(ISBLANK(Costs!F18), "", Costs!F18)</f>
        <v/>
      </c>
      <c r="G18" s="68" t="str">
        <f>IF(ISBLANK(Costs!G18), "", Costs!G18)</f>
        <v/>
      </c>
      <c r="H18" s="46" t="str">
        <f>IF(ISBLANK(Costs!H18), "", Costs!H18)</f>
        <v/>
      </c>
      <c r="I18" s="141" t="str">
        <f>IF(ISBLANK(Costs!I18), "", Costs!I18)</f>
        <v/>
      </c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3"/>
      <c r="U18" s="79">
        <f>Costs!P18</f>
        <v>0</v>
      </c>
      <c r="V18" s="79">
        <f>Costs!Q18</f>
        <v>0</v>
      </c>
      <c r="W18" s="79">
        <f>Costs!R18</f>
        <v>0</v>
      </c>
      <c r="X18" s="79">
        <f>Costs!S18</f>
        <v>0</v>
      </c>
      <c r="Y18" s="79">
        <f>Costs!T18</f>
        <v>0</v>
      </c>
      <c r="AD18"/>
    </row>
    <row r="19" spans="1:30" ht="12.75" customHeight="1" x14ac:dyDescent="0.25">
      <c r="A19"/>
      <c r="B19"/>
      <c r="C19"/>
      <c r="D19"/>
      <c r="E19"/>
      <c r="F19"/>
      <c r="G19"/>
      <c r="H19"/>
      <c r="I19" s="129"/>
      <c r="J19"/>
      <c r="K19"/>
      <c r="L19"/>
      <c r="M19" s="130" t="str">
        <f>IF(ISBLANK(Costs!M19), "", Costs!M19)</f>
        <v/>
      </c>
      <c r="N19"/>
      <c r="O19"/>
      <c r="P19"/>
      <c r="Q19"/>
      <c r="R19"/>
      <c r="S19"/>
      <c r="T19"/>
      <c r="U19"/>
      <c r="V19"/>
      <c r="W19"/>
      <c r="X19"/>
      <c r="Y19"/>
      <c r="Z19"/>
      <c r="AD19"/>
    </row>
    <row r="20" spans="1:30" ht="12.75" customHeight="1" x14ac:dyDescent="0.25">
      <c r="A20"/>
      <c r="B20"/>
      <c r="C20"/>
      <c r="D20"/>
      <c r="E20"/>
      <c r="F20"/>
      <c r="G20"/>
      <c r="H20"/>
      <c r="I20" s="129"/>
      <c r="J20"/>
      <c r="K20"/>
      <c r="L20"/>
      <c r="M20" s="130"/>
      <c r="N20"/>
      <c r="O20"/>
      <c r="P20"/>
      <c r="Q20"/>
      <c r="R20"/>
      <c r="S20"/>
      <c r="T20"/>
      <c r="U20"/>
      <c r="V20"/>
      <c r="W20"/>
      <c r="X20"/>
      <c r="Y20"/>
      <c r="Z20"/>
      <c r="AD20"/>
    </row>
    <row r="21" spans="1:30" ht="12.75" customHeight="1" x14ac:dyDescent="0.25">
      <c r="A21"/>
      <c r="B21" s="68" t="str">
        <f>IF(ISBLANK(Costs!B21), "", Costs!B21)</f>
        <v>Infrastructure</v>
      </c>
      <c r="C21" s="68" t="str">
        <f>IF(ISBLANK(Costs!C21), "", Costs!C21)</f>
        <v/>
      </c>
      <c r="D21" s="68" t="str">
        <f>IF(ISBLANK(Costs!D21), "", Costs!D21)</f>
        <v/>
      </c>
      <c r="E21" s="68" t="str">
        <f>IF(ISBLANK(Costs!E21), "", Costs!E21)</f>
        <v/>
      </c>
      <c r="F21" s="68" t="str">
        <f>IF(ISBLANK(Costs!F21), "", Costs!F21)</f>
        <v>Labour</v>
      </c>
      <c r="G21" s="68" t="str">
        <f>IF(ISBLANK(Costs!G21), "", Costs!G21)</f>
        <v/>
      </c>
      <c r="H21" s="46" t="str">
        <f>IF(ISBLANK(Costs!H21), "", Costs!H21)</f>
        <v>Capex</v>
      </c>
      <c r="I21" s="141" t="str">
        <f>IF(ISBLANK(Costs!I21), "", Costs!I21)</f>
        <v/>
      </c>
      <c r="J21" s="49"/>
      <c r="K21" s="49"/>
      <c r="M21" s="55">
        <f>IF(ISBLANK(Costs!M21), "", Costs!M21)</f>
        <v>0.2</v>
      </c>
      <c r="N21"/>
      <c r="O21"/>
      <c r="P21"/>
      <c r="Q21"/>
      <c r="R21"/>
      <c r="S21"/>
      <c r="T21" s="3"/>
      <c r="U21" s="9">
        <f t="shared" ref="U21:Y22" si="0">$M21*SUM(U$8:U$18)</f>
        <v>504808.16228517541</v>
      </c>
      <c r="V21" s="9">
        <f t="shared" si="0"/>
        <v>574488.36470274744</v>
      </c>
      <c r="W21" s="9">
        <f t="shared" si="0"/>
        <v>391287.04668368911</v>
      </c>
      <c r="X21" s="9">
        <f t="shared" si="0"/>
        <v>1966264.1772741468</v>
      </c>
      <c r="Y21" s="9">
        <f t="shared" si="0"/>
        <v>450765.52529712202</v>
      </c>
      <c r="AD21"/>
    </row>
    <row r="22" spans="1:30" ht="12.75" customHeight="1" x14ac:dyDescent="0.25">
      <c r="A22"/>
      <c r="B22" s="68" t="str">
        <f>IF(ISBLANK(Costs!B22), "", Costs!B22)</f>
        <v>Infrastructure</v>
      </c>
      <c r="C22" s="68" t="str">
        <f>IF(ISBLANK(Costs!C22), "", Costs!C22)</f>
        <v/>
      </c>
      <c r="D22" s="68" t="str">
        <f>IF(ISBLANK(Costs!D22), "", Costs!D22)</f>
        <v/>
      </c>
      <c r="E22" s="68" t="str">
        <f>IF(ISBLANK(Costs!E22), "", Costs!E22)</f>
        <v/>
      </c>
      <c r="F22" s="68" t="str">
        <f>IF(ISBLANK(Costs!F22), "", Costs!F22)</f>
        <v>Contracts</v>
      </c>
      <c r="G22" s="68" t="str">
        <f>IF(ISBLANK(Costs!G22), "", Costs!G22)</f>
        <v/>
      </c>
      <c r="H22" s="46" t="str">
        <f>IF(ISBLANK(Costs!H22), "", Costs!H22)</f>
        <v>Capex</v>
      </c>
      <c r="I22" s="141" t="str">
        <f>IF(ISBLANK(Costs!I22), "", Costs!I22)</f>
        <v/>
      </c>
      <c r="J22" s="49"/>
      <c r="K22" s="49"/>
      <c r="M22" s="55">
        <f>IF(ISBLANK(Costs!M22), "", Costs!M22)</f>
        <v>0.35</v>
      </c>
      <c r="N22"/>
      <c r="O22"/>
      <c r="P22"/>
      <c r="Q22"/>
      <c r="R22"/>
      <c r="S22"/>
      <c r="T22" s="3"/>
      <c r="U22" s="9">
        <f t="shared" si="0"/>
        <v>883414.28399905679</v>
      </c>
      <c r="V22" s="9">
        <f t="shared" si="0"/>
        <v>1005354.6382298078</v>
      </c>
      <c r="W22" s="9">
        <f t="shared" si="0"/>
        <v>684752.33169645595</v>
      </c>
      <c r="X22" s="9">
        <f t="shared" si="0"/>
        <v>3440962.3102297564</v>
      </c>
      <c r="Y22" s="9">
        <f t="shared" si="0"/>
        <v>788839.6692699634</v>
      </c>
      <c r="AD22"/>
    </row>
    <row r="23" spans="1:30" ht="12.75" customHeight="1" x14ac:dyDescent="0.25">
      <c r="A23"/>
      <c r="B23" s="8"/>
      <c r="C23" s="8"/>
      <c r="D23" s="8"/>
      <c r="E23" s="8"/>
      <c r="F23" s="8"/>
      <c r="G23" s="8"/>
      <c r="H23" s="8"/>
      <c r="I23" s="74"/>
      <c r="J23" s="8"/>
      <c r="K23" s="8"/>
      <c r="L23" s="8"/>
      <c r="M23" s="8"/>
      <c r="N23"/>
      <c r="O23"/>
      <c r="P23"/>
      <c r="Q23"/>
      <c r="R23"/>
      <c r="S23"/>
      <c r="T23" s="3"/>
      <c r="U23" s="10"/>
      <c r="V23" s="10"/>
      <c r="W23" s="10"/>
      <c r="X23" s="10"/>
      <c r="Y23" s="10"/>
      <c r="AD23"/>
    </row>
    <row r="24" spans="1:30" ht="12.75" customHeight="1" x14ac:dyDescent="0.25">
      <c r="A24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90"/>
      <c r="O24" s="10"/>
      <c r="P24" s="10"/>
      <c r="Q24" s="10"/>
      <c r="R24" s="10"/>
      <c r="S24" s="10"/>
      <c r="T24" s="3"/>
      <c r="U24" s="10"/>
      <c r="V24" s="10"/>
      <c r="W24" s="10"/>
      <c r="X24" s="10"/>
      <c r="Y24" s="10"/>
      <c r="AD24"/>
    </row>
    <row r="25" spans="1:30" ht="12.75" customHeight="1" x14ac:dyDescent="0.25">
      <c r="A25"/>
      <c r="B25" s="68" t="str">
        <f>IF(ISBLANK(Costs!B25), "", Costs!B25)</f>
        <v>Infrastructure</v>
      </c>
      <c r="C25" s="68" t="str">
        <f>IF(ISBLANK(Costs!C25), "", Costs!C25)</f>
        <v>SAP ERP</v>
      </c>
      <c r="D25" s="68" t="str">
        <f>IF(ISBLANK(Costs!D25), "", Costs!D25)</f>
        <v>Server</v>
      </c>
      <c r="E25" s="68" t="str">
        <f>IF(ISBLANK(Costs!E25), "", Costs!E25)</f>
        <v/>
      </c>
      <c r="F25" s="68" t="str">
        <f>IF(ISBLANK(Costs!F25), "", Costs!F25)</f>
        <v>Materials</v>
      </c>
      <c r="G25" s="68" t="str">
        <f>IF(ISBLANK(Costs!G25), "", Costs!G25)</f>
        <v/>
      </c>
      <c r="H25" s="46" t="str">
        <f>IF(ISBLANK(Costs!H25), "", Costs!H25)</f>
        <v>Capex reduction</v>
      </c>
      <c r="I25" s="142" t="b">
        <f>IF(ISBLANK(Costs!$C25), 0, INDEX(Assumptions!$E$15:$G$24, MATCH($C25, Assumptions!$B$15:$B$24,0), MATCH($A$3, Options, 0)))</f>
        <v>1</v>
      </c>
      <c r="J25" s="8"/>
      <c r="K25" s="55">
        <f>Costs!K25*I25</f>
        <v>-0.01</v>
      </c>
      <c r="L25"/>
      <c r="M25" s="8"/>
      <c r="N25" s="90"/>
      <c r="O25" s="79">
        <f>IF($C25="",0,IF($C25=Assumptions!$B$24,INDEX(Assumptions!E$51:E$53,MATCH($A$3,Assumptions!$B$51:$B$53,0)),INDEX(Assumptions!E$34:E$43,MATCH($C25,Assumptions!$B$34:$B$43,0))*$I25))</f>
        <v>0</v>
      </c>
      <c r="P25" s="79">
        <f>IF($C25="",0,IF($C25=Assumptions!$B$24,INDEX(Assumptions!F$51:F$53,MATCH($A$3,Assumptions!$B$51:$B$53,0)),INDEX(Assumptions!F$34:F$43,MATCH($C25,Assumptions!$B$34:$B$43,0))*$I25))</f>
        <v>0</v>
      </c>
      <c r="Q25" s="79">
        <f>IF($C25="",0,IF($C25=Assumptions!$B$24,INDEX(Assumptions!G$51:G$53,MATCH($A$3,Assumptions!$B$51:$B$53,0)),INDEX(Assumptions!G$34:G$43,MATCH($C25,Assumptions!$B$34:$B$43,0))*$I25))</f>
        <v>1</v>
      </c>
      <c r="R25" s="79">
        <f>IF($C25="",0,IF($C25=Assumptions!$B$24,INDEX(Assumptions!H$51:H$53,MATCH($A$3,Assumptions!$B$51:$B$53,0)),INDEX(Assumptions!H$34:H$43,MATCH($C25,Assumptions!$B$34:$B$43,0))*$I25))</f>
        <v>1</v>
      </c>
      <c r="S25" s="79">
        <f>IF($C25="",0,IF($C25=Assumptions!$B$24,INDEX(Assumptions!I$51:I$53,MATCH($A$3,Assumptions!$B$51:$B$53,0)),INDEX(Assumptions!I$34:I$43,MATCH($C25,Assumptions!$B$34:$B$43,0))*$I25))</f>
        <v>1</v>
      </c>
      <c r="T25" s="3"/>
      <c r="U25" s="9">
        <f>IF($I25,IF($C25=Assumptions!$B$24, Option3!O25*$K25*SUMIF(Option3!$D$8:$D24, $D25, Option3!U$8:U24),$K25*SUMIF($D$8:$D$22,$D25,U$8:U$22)*O25),0)</f>
        <v>0</v>
      </c>
      <c r="V25" s="9">
        <f>IF($I25,IF($C25=Assumptions!$B$24, Option3!P25*$K25*SUMIF(Option3!$D$8:$D24, $D25, Option3!V$8:V24),$K25*SUMIF($D$8:$D$22,$D25,V$8:V$22)*P25),0)</f>
        <v>0</v>
      </c>
      <c r="W25" s="9">
        <f>IF($I25,IF($C25=Assumptions!$B$24, Option3!Q25*$K25*SUMIF(Option3!$D$8:$D24, $D25, Option3!W$8:W24),$K25*SUMIF($D$8:$D$22,$D25,W$8:W$22)*Q25),0)</f>
        <v>-4028.4219374021195</v>
      </c>
      <c r="X25" s="9">
        <f>IF($I25,IF($C25=Assumptions!$B$24, Option3!R25*$K25*SUMIF(Option3!$D$8:$D24, $D25, Option3!X$8:X24),$K25*SUMIF($D$8:$D$22,$D25,X$8:X$22)*R25),0)</f>
        <v>-10647.405429004571</v>
      </c>
      <c r="Y25" s="9">
        <f>IF($I25,IF($C25=Assumptions!$B$24, Option3!S25*$K25*SUMIF(Option3!$D$8:$D24, $D25, Option3!Y$8:Y24),$K25*SUMIF($D$8:$D$22,$D25,Y$8:Y$22)*S25),0)</f>
        <v>-4736.9592707354532</v>
      </c>
      <c r="AD25"/>
    </row>
    <row r="26" spans="1:30" ht="12.75" customHeight="1" x14ac:dyDescent="0.25">
      <c r="A26"/>
      <c r="B26" s="68" t="str">
        <f>IF(ISBLANK(Costs!B26), "", Costs!B26)</f>
        <v>Infrastructure</v>
      </c>
      <c r="C26" s="68" t="str">
        <f>IF(ISBLANK(Costs!C26), "", Costs!C26)</f>
        <v>SAP ERP</v>
      </c>
      <c r="D26" s="68" t="str">
        <f>IF(ISBLANK(Costs!D26), "", Costs!D26)</f>
        <v>Database (Exadata)</v>
      </c>
      <c r="E26" s="68" t="str">
        <f>IF(ISBLANK(Costs!E26), "", Costs!E26)</f>
        <v/>
      </c>
      <c r="F26" s="68" t="str">
        <f>IF(ISBLANK(Costs!F26), "", Costs!F26)</f>
        <v>Materials</v>
      </c>
      <c r="G26" s="68" t="str">
        <f>IF(ISBLANK(Costs!G26), "", Costs!G26)</f>
        <v/>
      </c>
      <c r="H26" s="46" t="str">
        <f>IF(ISBLANK(Costs!H26), "", Costs!H26)</f>
        <v>Capex reduction</v>
      </c>
      <c r="I26" s="142" t="b">
        <f>IF(ISBLANK(Costs!$C26), 0, INDEX(Assumptions!$E$15:$G$24, MATCH($C26, Assumptions!$B$15:$B$24,0), MATCH($A$3, Options, 0)))</f>
        <v>1</v>
      </c>
      <c r="J26" s="8"/>
      <c r="K26" s="55">
        <f>Costs!K26*I26</f>
        <v>-0.1</v>
      </c>
      <c r="L26"/>
      <c r="M26" s="8"/>
      <c r="N26" s="90"/>
      <c r="O26" s="79">
        <f>IF($C26="",0,IF($C26=Assumptions!$B$24,INDEX(Assumptions!E$51:E$53,MATCH($A$3,Assumptions!$B$51:$B$53,0)),INDEX(Assumptions!E$34:E$43,MATCH($C26,Assumptions!$B$34:$B$43,0))*$I26))</f>
        <v>0</v>
      </c>
      <c r="P26" s="79">
        <f>IF($C26="",0,IF($C26=Assumptions!$B$24,INDEX(Assumptions!F$51:F$53,MATCH($A$3,Assumptions!$B$51:$B$53,0)),INDEX(Assumptions!F$34:F$43,MATCH($C26,Assumptions!$B$34:$B$43,0))*$I26))</f>
        <v>0</v>
      </c>
      <c r="Q26" s="79">
        <f>IF($C26="",0,IF($C26=Assumptions!$B$24,INDEX(Assumptions!G$51:G$53,MATCH($A$3,Assumptions!$B$51:$B$53,0)),INDEX(Assumptions!G$34:G$43,MATCH($C26,Assumptions!$B$34:$B$43,0))*$I26))</f>
        <v>1</v>
      </c>
      <c r="R26" s="79">
        <f>IF($C26="",0,IF($C26=Assumptions!$B$24,INDEX(Assumptions!H$51:H$53,MATCH($A$3,Assumptions!$B$51:$B$53,0)),INDEX(Assumptions!H$34:H$43,MATCH($C26,Assumptions!$B$34:$B$43,0))*$I26))</f>
        <v>1</v>
      </c>
      <c r="S26" s="79">
        <f>IF($C26="",0,IF($C26=Assumptions!$B$24,INDEX(Assumptions!I$51:I$53,MATCH($A$3,Assumptions!$B$51:$B$53,0)),INDEX(Assumptions!I$34:I$43,MATCH($C26,Assumptions!$B$34:$B$43,0))*$I26))</f>
        <v>1</v>
      </c>
      <c r="T26" s="3"/>
      <c r="U26" s="9">
        <f>IF($I26,IF($C26=Assumptions!$B$24, Option3!O26*$K26*SUMIF(Option3!$D$8:$D25, $D26, Option3!U$8:U25),$K26*SUMIF($D$8:$D$22,$D26,U$8:U$22)*O26),0)</f>
        <v>0</v>
      </c>
      <c r="V26" s="9">
        <f>IF($I26,IF($C26=Assumptions!$B$24, Option3!P26*$K26*SUMIF(Option3!$D$8:$D25, $D26, Option3!V$8:V25),$K26*SUMIF($D$8:$D$22,$D26,V$8:V$22)*P26),0)</f>
        <v>0</v>
      </c>
      <c r="W26" s="9">
        <f>IF($I26,IF($C26=Assumptions!$B$24, Option3!Q26*$K26*SUMIF(Option3!$D$8:$D25, $D26, Option3!W$8:W25),$K26*SUMIF($D$8:$D$22,$D26,W$8:W$22)*Q26),0)</f>
        <v>-30148.190172201328</v>
      </c>
      <c r="X26" s="9">
        <f>IF($I26,IF($C26=Assumptions!$B$24, Option3!R26*$K26*SUMIF(Option3!$D$8:$D25, $D26, Option3!X$8:X25),$K26*SUMIF($D$8:$D$22,$D26,X$8:X$22)*R26),0)</f>
        <v>-658034.82938798273</v>
      </c>
      <c r="Y26" s="9">
        <f>IF($I26,IF($C26=Assumptions!$B$24, Option3!S26*$K26*SUMIF(Option3!$D$8:$D25, $D26, Option3!Y$8:Y25),$K26*SUMIF($D$8:$D$22,$D26,Y$8:Y$22)*S26),0)</f>
        <v>-30148.190172201397</v>
      </c>
      <c r="AD26"/>
    </row>
    <row r="27" spans="1:30" ht="12.75" customHeight="1" x14ac:dyDescent="0.25">
      <c r="A27"/>
      <c r="B27" s="68" t="str">
        <f>IF(ISBLANK(Costs!B27), "", Costs!B27)</f>
        <v>Infrastructure</v>
      </c>
      <c r="C27" s="68" t="str">
        <f>IF(ISBLANK(Costs!C27), "", Costs!C27)</f>
        <v>SAP ERP</v>
      </c>
      <c r="D27" s="68" t="str">
        <f>IF(ISBLANK(Costs!D27), "", Costs!D27)</f>
        <v>Backup</v>
      </c>
      <c r="E27" s="68" t="str">
        <f>IF(ISBLANK(Costs!E27), "", Costs!E27)</f>
        <v/>
      </c>
      <c r="F27" s="68" t="str">
        <f>IF(ISBLANK(Costs!F27), "", Costs!F27)</f>
        <v>Materials</v>
      </c>
      <c r="G27" s="68" t="str">
        <f>IF(ISBLANK(Costs!G27), "", Costs!G27)</f>
        <v/>
      </c>
      <c r="H27" s="46" t="str">
        <f>IF(ISBLANK(Costs!H27), "", Costs!H27)</f>
        <v>Capex reduction</v>
      </c>
      <c r="I27" s="142" t="b">
        <f>IF(ISBLANK(Costs!$C27), 0, INDEX(Assumptions!$E$15:$G$24, MATCH($C27, Assumptions!$B$15:$B$24,0), MATCH($A$3, Options, 0)))</f>
        <v>1</v>
      </c>
      <c r="J27" s="8"/>
      <c r="K27" s="55">
        <f>Costs!K27*I27</f>
        <v>-0.1</v>
      </c>
      <c r="L27"/>
      <c r="M27" s="8"/>
      <c r="N27" s="90"/>
      <c r="O27" s="79">
        <f>IF($C27="",0,IF($C27=Assumptions!$B$24,INDEX(Assumptions!E$51:E$53,MATCH($A$3,Assumptions!$B$51:$B$53,0)),INDEX(Assumptions!E$34:E$43,MATCH($C27,Assumptions!$B$34:$B$43,0))*$I27))</f>
        <v>0</v>
      </c>
      <c r="P27" s="79">
        <f>IF($C27="",0,IF($C27=Assumptions!$B$24,INDEX(Assumptions!F$51:F$53,MATCH($A$3,Assumptions!$B$51:$B$53,0)),INDEX(Assumptions!F$34:F$43,MATCH($C27,Assumptions!$B$34:$B$43,0))*$I27))</f>
        <v>0</v>
      </c>
      <c r="Q27" s="79">
        <f>IF($C27="",0,IF($C27=Assumptions!$B$24,INDEX(Assumptions!G$51:G$53,MATCH($A$3,Assumptions!$B$51:$B$53,0)),INDEX(Assumptions!G$34:G$43,MATCH($C27,Assumptions!$B$34:$B$43,0))*$I27))</f>
        <v>1</v>
      </c>
      <c r="R27" s="79">
        <f>IF($C27="",0,IF($C27=Assumptions!$B$24,INDEX(Assumptions!H$51:H$53,MATCH($A$3,Assumptions!$B$51:$B$53,0)),INDEX(Assumptions!H$34:H$43,MATCH($C27,Assumptions!$B$34:$B$43,0))*$I27))</f>
        <v>1</v>
      </c>
      <c r="S27" s="79">
        <f>IF($C27="",0,IF($C27=Assumptions!$B$24,INDEX(Assumptions!I$51:I$53,MATCH($A$3,Assumptions!$B$51:$B$53,0)),INDEX(Assumptions!I$34:I$43,MATCH($C27,Assumptions!$B$34:$B$43,0))*$I27))</f>
        <v>1</v>
      </c>
      <c r="T27" s="3"/>
      <c r="U27" s="9">
        <f>IF($I27,IF($C27=Assumptions!$B$24, Option3!O27*$K27*SUMIF(Option3!$D$8:$D26, $D27, Option3!U$8:U26),$K27*SUMIF($D$8:$D$22,$D27,U$8:U$22)*O27),0)</f>
        <v>0</v>
      </c>
      <c r="V27" s="9">
        <f>IF($I27,IF($C27=Assumptions!$B$24, Option3!P27*$K27*SUMIF(Option3!$D$8:$D26, $D27, Option3!V$8:V26),$K27*SUMIF($D$8:$D$22,$D27,V$8:V$22)*P27),0)</f>
        <v>0</v>
      </c>
      <c r="W27" s="9">
        <f>IF($I27,IF($C27=Assumptions!$B$24, Option3!Q27*$K27*SUMIF(Option3!$D$8:$D26, $D27, Option3!W$8:W26),$K27*SUMIF($D$8:$D$22,$D27,W$8:W$22)*Q27),0)</f>
        <v>-5108.6137956220455</v>
      </c>
      <c r="X27" s="9">
        <f>IF($I27,IF($C27=Assumptions!$B$24, Option3!R27*$K27*SUMIF(Option3!$D$8:$D26, $D27, Option3!X$8:X26),$K27*SUMIF($D$8:$D$22,$D27,X$8:X$22)*R27),0)</f>
        <v>-5160.7049590450824</v>
      </c>
      <c r="Y27" s="9">
        <f>IF($I27,IF($C27=Assumptions!$B$24, Option3!S27*$K27*SUMIF(Option3!$D$8:$D26, $D27, Option3!Y$8:Y26),$K27*SUMIF($D$8:$D$22,$D27,Y$8:Y$22)*S27),0)</f>
        <v>-5214.8797690050815</v>
      </c>
      <c r="AD27"/>
    </row>
    <row r="28" spans="1:30" ht="12.75" customHeight="1" x14ac:dyDescent="0.25">
      <c r="A28"/>
      <c r="B28" s="68" t="str">
        <f>IF(ISBLANK(Costs!B28), "", Costs!B28)</f>
        <v>Infrastructure</v>
      </c>
      <c r="C28" s="68" t="str">
        <f>IF(ISBLANK(Costs!C28), "", Costs!C28)</f>
        <v>SAP ERP</v>
      </c>
      <c r="D28" s="68" t="str">
        <f>IF(ISBLANK(Costs!D28), "", Costs!D28)</f>
        <v>Network</v>
      </c>
      <c r="E28" s="68" t="str">
        <f>IF(ISBLANK(Costs!E28), "", Costs!E28)</f>
        <v/>
      </c>
      <c r="F28" s="68" t="str">
        <f>IF(ISBLANK(Costs!F28), "", Costs!F28)</f>
        <v>Materials</v>
      </c>
      <c r="G28" s="68" t="str">
        <f>IF(ISBLANK(Costs!G28), "", Costs!G28)</f>
        <v/>
      </c>
      <c r="H28" s="46" t="str">
        <f>IF(ISBLANK(Costs!H28), "", Costs!H28)</f>
        <v>Capex reduction</v>
      </c>
      <c r="I28" s="142" t="b">
        <f>IF(ISBLANK(Costs!$C28), 0, INDEX(Assumptions!$E$15:$G$24, MATCH($C28, Assumptions!$B$15:$B$24,0), MATCH($A$3, Options, 0)))</f>
        <v>1</v>
      </c>
      <c r="J28" s="8"/>
      <c r="K28" s="55">
        <f>Costs!K28*I28</f>
        <v>-0.01</v>
      </c>
      <c r="L28"/>
      <c r="M28" s="8"/>
      <c r="N28" s="90"/>
      <c r="O28" s="79">
        <f>IF($C28="",0,IF($C28=Assumptions!$B$24,INDEX(Assumptions!E$51:E$53,MATCH($A$3,Assumptions!$B$51:$B$53,0)),INDEX(Assumptions!E$34:E$43,MATCH($C28,Assumptions!$B$34:$B$43,0))*$I28))</f>
        <v>0</v>
      </c>
      <c r="P28" s="79">
        <f>IF($C28="",0,IF($C28=Assumptions!$B$24,INDEX(Assumptions!F$51:F$53,MATCH($A$3,Assumptions!$B$51:$B$53,0)),INDEX(Assumptions!F$34:F$43,MATCH($C28,Assumptions!$B$34:$B$43,0))*$I28))</f>
        <v>0</v>
      </c>
      <c r="Q28" s="79">
        <f>IF($C28="",0,IF($C28=Assumptions!$B$24,INDEX(Assumptions!G$51:G$53,MATCH($A$3,Assumptions!$B$51:$B$53,0)),INDEX(Assumptions!G$34:G$43,MATCH($C28,Assumptions!$B$34:$B$43,0))*$I28))</f>
        <v>1</v>
      </c>
      <c r="R28" s="79">
        <f>IF($C28="",0,IF($C28=Assumptions!$B$24,INDEX(Assumptions!H$51:H$53,MATCH($A$3,Assumptions!$B$51:$B$53,0)),INDEX(Assumptions!H$34:H$43,MATCH($C28,Assumptions!$B$34:$B$43,0))*$I28))</f>
        <v>1</v>
      </c>
      <c r="S28" s="79">
        <f>IF($C28="",0,IF($C28=Assumptions!$B$24,INDEX(Assumptions!I$51:I$53,MATCH($A$3,Assumptions!$B$51:$B$53,0)),INDEX(Assumptions!I$34:I$43,MATCH($C28,Assumptions!$B$34:$B$43,0))*$I28))</f>
        <v>1</v>
      </c>
      <c r="T28" s="3"/>
      <c r="U28" s="9">
        <f>IF($I28,IF($C28=Assumptions!$B$24, Option3!O28*$K28*SUMIF(Option3!$D$8:$D27, $D28, Option3!U$8:U27),$K28*SUMIF($D$8:$D$22,$D28,U$8:U$22)*O28),0)</f>
        <v>0</v>
      </c>
      <c r="V28" s="9">
        <f>IF($I28,IF($C28=Assumptions!$B$24, Option3!P28*$K28*SUMIF(Option3!$D$8:$D27, $D28, Option3!V$8:V27),$K28*SUMIF($D$8:$D$22,$D28,V$8:V$22)*P28),0)</f>
        <v>0</v>
      </c>
      <c r="W28" s="9">
        <f>IF($I28,IF($C28=Assumptions!$B$24, Option3!Q28*$K28*SUMIF(Option3!$D$8:$D27, $D28, Option3!W$8:W27),$K28*SUMIF($D$8:$D$22,$D28,W$8:W$22)*Q28),0)</f>
        <v>-3010.25</v>
      </c>
      <c r="X28" s="9">
        <f>IF($I28,IF($C28=Assumptions!$B$24, Option3!R28*$K28*SUMIF(Option3!$D$8:$D27, $D28, Option3!X$8:X27),$K28*SUMIF($D$8:$D$22,$D28,X$8:X$22)*R28),0)</f>
        <v>-2346.25</v>
      </c>
      <c r="Y28" s="9">
        <f>IF($I28,IF($C28=Assumptions!$B$24, Option3!S28*$K28*SUMIF(Option3!$D$8:$D27, $D28, Option3!Y$8:Y27),$K28*SUMIF($D$8:$D$22,$D28,Y$8:Y$22)*S28),0)</f>
        <v>-5265</v>
      </c>
      <c r="AD28"/>
    </row>
    <row r="29" spans="1:30" ht="12.75" customHeight="1" x14ac:dyDescent="0.25">
      <c r="A29"/>
      <c r="B29" s="68" t="str">
        <f>IF(ISBLANK(Costs!B29), "", Costs!B29)</f>
        <v>Infrastructure</v>
      </c>
      <c r="C29" s="68" t="str">
        <f>IF(ISBLANK(Costs!C29), "", Costs!C29)</f>
        <v>SAP ERP</v>
      </c>
      <c r="D29" s="68" t="str">
        <f>IF(ISBLANK(Costs!D29), "", Costs!D29)</f>
        <v>Database (HANA)</v>
      </c>
      <c r="E29" s="68" t="str">
        <f>IF(ISBLANK(Costs!E29), "", Costs!E29)</f>
        <v/>
      </c>
      <c r="F29" s="68" t="str">
        <f>IF(ISBLANK(Costs!F29), "", Costs!F29)</f>
        <v>Materials</v>
      </c>
      <c r="G29" s="68" t="str">
        <f>IF(ISBLANK(Costs!G29), "", Costs!G29)</f>
        <v/>
      </c>
      <c r="H29" s="46" t="str">
        <f>IF(ISBLANK(Costs!H29), "", Costs!H29)</f>
        <v>Capex reduction</v>
      </c>
      <c r="I29" s="142" t="b">
        <f>IF(ISBLANK(Costs!$C29), 0, INDEX(Assumptions!$E$15:$G$24, MATCH($C29, Assumptions!$B$15:$B$24,0), MATCH($A$3, Options, 0)))</f>
        <v>1</v>
      </c>
      <c r="J29" s="8"/>
      <c r="K29" s="55">
        <f>Costs!K29*I29</f>
        <v>0</v>
      </c>
      <c r="L29"/>
      <c r="M29" s="8"/>
      <c r="N29" s="90"/>
      <c r="O29" s="79">
        <f>IF($C29="",0,IF($C29=Assumptions!$B$24,INDEX(Assumptions!E$51:E$53,MATCH($A$3,Assumptions!$B$51:$B$53,0)),INDEX(Assumptions!E$34:E$43,MATCH($C29,Assumptions!$B$34:$B$43,0))*$I29))</f>
        <v>0</v>
      </c>
      <c r="P29" s="79">
        <f>IF($C29="",0,IF($C29=Assumptions!$B$24,INDEX(Assumptions!F$51:F$53,MATCH($A$3,Assumptions!$B$51:$B$53,0)),INDEX(Assumptions!F$34:F$43,MATCH($C29,Assumptions!$B$34:$B$43,0))*$I29))</f>
        <v>0</v>
      </c>
      <c r="Q29" s="79">
        <f>IF($C29="",0,IF($C29=Assumptions!$B$24,INDEX(Assumptions!G$51:G$53,MATCH($A$3,Assumptions!$B$51:$B$53,0)),INDEX(Assumptions!G$34:G$43,MATCH($C29,Assumptions!$B$34:$B$43,0))*$I29))</f>
        <v>1</v>
      </c>
      <c r="R29" s="79">
        <f>IF($C29="",0,IF($C29=Assumptions!$B$24,INDEX(Assumptions!H$51:H$53,MATCH($A$3,Assumptions!$B$51:$B$53,0)),INDEX(Assumptions!H$34:H$43,MATCH($C29,Assumptions!$B$34:$B$43,0))*$I29))</f>
        <v>1</v>
      </c>
      <c r="S29" s="79">
        <f>IF($C29="",0,IF($C29=Assumptions!$B$24,INDEX(Assumptions!I$51:I$53,MATCH($A$3,Assumptions!$B$51:$B$53,0)),INDEX(Assumptions!I$34:I$43,MATCH($C29,Assumptions!$B$34:$B$43,0))*$I29))</f>
        <v>1</v>
      </c>
      <c r="T29" s="3"/>
      <c r="U29" s="9">
        <f>IF($I29,IF($C29=Assumptions!$B$24, Option3!O29*$K29*SUMIF(Option3!$D$8:$D28, $D29, Option3!U$8:U28),$K29*SUMIF($D$8:$D$22,$D29,U$8:U$22)*O29),0)</f>
        <v>0</v>
      </c>
      <c r="V29" s="9">
        <f>IF($I29,IF($C29=Assumptions!$B$24, Option3!P29*$K29*SUMIF(Option3!$D$8:$D28, $D29, Option3!V$8:V28),$K29*SUMIF($D$8:$D$22,$D29,V$8:V$22)*P29),0)</f>
        <v>0</v>
      </c>
      <c r="W29" s="9">
        <f>IF($I29,IF($C29=Assumptions!$B$24, Option3!Q29*$K29*SUMIF(Option3!$D$8:$D28, $D29, Option3!W$8:W28),$K29*SUMIF($D$8:$D$22,$D29,W$8:W$22)*Q29),0)</f>
        <v>0</v>
      </c>
      <c r="X29" s="9">
        <f>IF($I29,IF($C29=Assumptions!$B$24, Option3!R29*$K29*SUMIF(Option3!$D$8:$D28, $D29, Option3!X$8:X28),$K29*SUMIF($D$8:$D$22,$D29,X$8:X$22)*R29),0)</f>
        <v>0</v>
      </c>
      <c r="Y29" s="9">
        <f>IF($I29,IF($C29=Assumptions!$B$24, Option3!S29*$K29*SUMIF(Option3!$D$8:$D28, $D29, Option3!Y$8:Y28),$K29*SUMIF($D$8:$D$22,$D29,Y$8:Y$22)*S29),0)</f>
        <v>0</v>
      </c>
      <c r="AD29"/>
    </row>
    <row r="30" spans="1:30" ht="12.75" customHeight="1" x14ac:dyDescent="0.25">
      <c r="A30"/>
      <c r="B30" s="68" t="str">
        <f>IF(ISBLANK(Costs!B30), "", Costs!B30)</f>
        <v>Infrastructure</v>
      </c>
      <c r="C30" s="68" t="str">
        <f>IF(ISBLANK(Costs!C30), "", Costs!C30)</f>
        <v>Cognos BW</v>
      </c>
      <c r="D30" s="68" t="str">
        <f>IF(ISBLANK(Costs!D30), "", Costs!D30)</f>
        <v>Server</v>
      </c>
      <c r="E30" s="68" t="str">
        <f>IF(ISBLANK(Costs!E30), "", Costs!E30)</f>
        <v/>
      </c>
      <c r="F30" s="68" t="str">
        <f>IF(ISBLANK(Costs!F30), "", Costs!F30)</f>
        <v>Materials</v>
      </c>
      <c r="G30" s="68" t="str">
        <f>IF(ISBLANK(Costs!G30), "", Costs!G30)</f>
        <v/>
      </c>
      <c r="H30" s="46" t="str">
        <f>IF(ISBLANK(Costs!H30), "", Costs!H30)</f>
        <v>Capex reduction</v>
      </c>
      <c r="I30" s="142" t="b">
        <f>IF(ISBLANK(Costs!$C30), 0, INDEX(Assumptions!$E$15:$G$24, MATCH($C30, Assumptions!$B$15:$B$24,0), MATCH($A$3, Options, 0)))</f>
        <v>1</v>
      </c>
      <c r="J30" s="8"/>
      <c r="K30" s="55">
        <f>Costs!K30*I30</f>
        <v>-0.02</v>
      </c>
      <c r="L30"/>
      <c r="M30" s="8"/>
      <c r="N30" s="90"/>
      <c r="O30" s="79">
        <f>IF($C30="",0,IF($C30=Assumptions!$B$24,INDEX(Assumptions!E$51:E$53,MATCH($A$3,Assumptions!$B$51:$B$53,0)),INDEX(Assumptions!E$34:E$43,MATCH($C30,Assumptions!$B$34:$B$43,0))*$I30))</f>
        <v>1</v>
      </c>
      <c r="P30" s="79">
        <f>IF($C30="",0,IF($C30=Assumptions!$B$24,INDEX(Assumptions!F$51:F$53,MATCH($A$3,Assumptions!$B$51:$B$53,0)),INDEX(Assumptions!F$34:F$43,MATCH($C30,Assumptions!$B$34:$B$43,0))*$I30))</f>
        <v>1</v>
      </c>
      <c r="Q30" s="79">
        <f>IF($C30="",0,IF($C30=Assumptions!$B$24,INDEX(Assumptions!G$51:G$53,MATCH($A$3,Assumptions!$B$51:$B$53,0)),INDEX(Assumptions!G$34:G$43,MATCH($C30,Assumptions!$B$34:$B$43,0))*$I30))</f>
        <v>1</v>
      </c>
      <c r="R30" s="79">
        <f>IF($C30="",0,IF($C30=Assumptions!$B$24,INDEX(Assumptions!H$51:H$53,MATCH($A$3,Assumptions!$B$51:$B$53,0)),INDEX(Assumptions!H$34:H$43,MATCH($C30,Assumptions!$B$34:$B$43,0))*$I30))</f>
        <v>1</v>
      </c>
      <c r="S30" s="79">
        <f>IF($C30="",0,IF($C30=Assumptions!$B$24,INDEX(Assumptions!I$51:I$53,MATCH($A$3,Assumptions!$B$51:$B$53,0)),INDEX(Assumptions!I$34:I$43,MATCH($C30,Assumptions!$B$34:$B$43,0))*$I30))</f>
        <v>1</v>
      </c>
      <c r="T30" s="3"/>
      <c r="U30" s="9">
        <f>IF($I30,IF($C30=Assumptions!$B$24, Option3!O30*$K30*SUMIF(Option3!$D$8:$D29, $D30, Option3!U$8:U29),$K30*SUMIF($D$8:$D$22,$D30,U$8:U$22)*O30),0)</f>
        <v>-13016.605208137573</v>
      </c>
      <c r="V30" s="9">
        <f>IF($I30,IF($C30=Assumptions!$B$24, Option3!P30*$K30*SUMIF(Option3!$D$8:$D29, $D30, Option3!V$8:V29),$K30*SUMIF($D$8:$D$22,$D30,V$8:V$22)*P30),0)</f>
        <v>-10890.993208137572</v>
      </c>
      <c r="W30" s="9">
        <f>IF($I30,IF($C30=Assumptions!$B$24, Option3!Q30*$K30*SUMIF(Option3!$D$8:$D29, $D30, Option3!W$8:W29),$K30*SUMIF($D$8:$D$22,$D30,W$8:W$22)*Q30),0)</f>
        <v>-8056.843874804239</v>
      </c>
      <c r="X30" s="9">
        <f>IF($I30,IF($C30=Assumptions!$B$24, Option3!R30*$K30*SUMIF(Option3!$D$8:$D29, $D30, Option3!X$8:X29),$K30*SUMIF($D$8:$D$22,$D30,X$8:X$22)*R30),0)</f>
        <v>-21294.810858009143</v>
      </c>
      <c r="Y30" s="9">
        <f>IF($I30,IF($C30=Assumptions!$B$24, Option3!S30*$K30*SUMIF(Option3!$D$8:$D29, $D30, Option3!Y$8:Y29),$K30*SUMIF($D$8:$D$22,$D30,Y$8:Y$22)*S30),0)</f>
        <v>-9473.9185414709063</v>
      </c>
      <c r="AD30"/>
    </row>
    <row r="31" spans="1:30" ht="12.75" customHeight="1" x14ac:dyDescent="0.25">
      <c r="A31"/>
      <c r="B31" s="68" t="str">
        <f>IF(ISBLANK(Costs!B31), "", Costs!B31)</f>
        <v>Infrastructure</v>
      </c>
      <c r="C31" s="68" t="str">
        <f>IF(ISBLANK(Costs!C31), "", Costs!C31)</f>
        <v>Cognos BW</v>
      </c>
      <c r="D31" s="68" t="str">
        <f>IF(ISBLANK(Costs!D31), "", Costs!D31)</f>
        <v>Database (Exadata)</v>
      </c>
      <c r="E31" s="68" t="str">
        <f>IF(ISBLANK(Costs!E31), "", Costs!E31)</f>
        <v/>
      </c>
      <c r="F31" s="68" t="str">
        <f>IF(ISBLANK(Costs!F31), "", Costs!F31)</f>
        <v>Materials</v>
      </c>
      <c r="G31" s="68" t="str">
        <f>IF(ISBLANK(Costs!G31), "", Costs!G31)</f>
        <v/>
      </c>
      <c r="H31" s="46" t="str">
        <f>IF(ISBLANK(Costs!H31), "", Costs!H31)</f>
        <v>Capex reduction</v>
      </c>
      <c r="I31" s="142" t="b">
        <f>IF(ISBLANK(Costs!$C31), 0, INDEX(Assumptions!$E$15:$G$24, MATCH($C31, Assumptions!$B$15:$B$24,0), MATCH($A$3, Options, 0)))</f>
        <v>1</v>
      </c>
      <c r="J31" s="8"/>
      <c r="K31" s="55">
        <f>Costs!K31*I31</f>
        <v>-9.5000000000000001E-2</v>
      </c>
      <c r="L31"/>
      <c r="M31" s="8"/>
      <c r="N31" s="90"/>
      <c r="O31" s="79">
        <f>IF($C31="",0,IF($C31=Assumptions!$B$24,INDEX(Assumptions!E$51:E$53,MATCH($A$3,Assumptions!$B$51:$B$53,0)),INDEX(Assumptions!E$34:E$43,MATCH($C31,Assumptions!$B$34:$B$43,0))*$I31))</f>
        <v>1</v>
      </c>
      <c r="P31" s="79">
        <f>IF($C31="",0,IF($C31=Assumptions!$B$24,INDEX(Assumptions!F$51:F$53,MATCH($A$3,Assumptions!$B$51:$B$53,0)),INDEX(Assumptions!F$34:F$43,MATCH($C31,Assumptions!$B$34:$B$43,0))*$I31))</f>
        <v>1</v>
      </c>
      <c r="Q31" s="79">
        <f>IF($C31="",0,IF($C31=Assumptions!$B$24,INDEX(Assumptions!G$51:G$53,MATCH($A$3,Assumptions!$B$51:$B$53,0)),INDEX(Assumptions!G$34:G$43,MATCH($C31,Assumptions!$B$34:$B$43,0))*$I31))</f>
        <v>1</v>
      </c>
      <c r="R31" s="79">
        <f>IF($C31="",0,IF($C31=Assumptions!$B$24,INDEX(Assumptions!H$51:H$53,MATCH($A$3,Assumptions!$B$51:$B$53,0)),INDEX(Assumptions!H$34:H$43,MATCH($C31,Assumptions!$B$34:$B$43,0))*$I31))</f>
        <v>1</v>
      </c>
      <c r="S31" s="79">
        <f>IF($C31="",0,IF($C31=Assumptions!$B$24,INDEX(Assumptions!I$51:I$53,MATCH($A$3,Assumptions!$B$51:$B$53,0)),INDEX(Assumptions!I$34:I$43,MATCH($C31,Assumptions!$B$34:$B$43,0))*$I31))</f>
        <v>1</v>
      </c>
      <c r="T31" s="3"/>
      <c r="U31" s="9">
        <f>IF($I31,IF($C31=Assumptions!$B$24, Option3!O31*$K31*SUMIF(Option3!$D$8:$D30, $D31, Option3!U$8:U30),$K31*SUMIF($D$8:$D$22,$D31,U$8:U$22)*O31),0)</f>
        <v>-28640.780663591326</v>
      </c>
      <c r="V31" s="9">
        <f>IF($I31,IF($C31=Assumptions!$B$24, Option3!P31*$K31*SUMIF(Option3!$D$8:$D30, $D31, Option3!V$8:V30),$K31*SUMIF($D$8:$D$22,$D31,V$8:V$22)*P31),0)</f>
        <v>-28640.780663591326</v>
      </c>
      <c r="W31" s="9">
        <f>IF($I31,IF($C31=Assumptions!$B$24, Option3!Q31*$K31*SUMIF(Option3!$D$8:$D30, $D31, Option3!W$8:W30),$K31*SUMIF($D$8:$D$22,$D31,W$8:W$22)*Q31),0)</f>
        <v>-28640.78066359126</v>
      </c>
      <c r="X31" s="9">
        <f>IF($I31,IF($C31=Assumptions!$B$24, Option3!R31*$K31*SUMIF(Option3!$D$8:$D30, $D31, Option3!X$8:X30),$K31*SUMIF($D$8:$D$22,$D31,X$8:X$22)*R31),0)</f>
        <v>-625133.08791858354</v>
      </c>
      <c r="Y31" s="9">
        <f>IF($I31,IF($C31=Assumptions!$B$24, Option3!S31*$K31*SUMIF(Option3!$D$8:$D30, $D31, Option3!Y$8:Y30),$K31*SUMIF($D$8:$D$22,$D31,Y$8:Y$22)*S31),0)</f>
        <v>-28640.780663591326</v>
      </c>
      <c r="AD31"/>
    </row>
    <row r="32" spans="1:30" ht="12.75" customHeight="1" x14ac:dyDescent="0.25">
      <c r="A32"/>
      <c r="B32" s="68" t="str">
        <f>IF(ISBLANK(Costs!B32), "", Costs!B32)</f>
        <v>Infrastructure</v>
      </c>
      <c r="C32" s="68" t="str">
        <f>IF(ISBLANK(Costs!C32), "", Costs!C32)</f>
        <v>Cognos BW</v>
      </c>
      <c r="D32" s="68" t="str">
        <f>IF(ISBLANK(Costs!D32), "", Costs!D32)</f>
        <v>Backup</v>
      </c>
      <c r="E32" s="68" t="str">
        <f>IF(ISBLANK(Costs!E32), "", Costs!E32)</f>
        <v/>
      </c>
      <c r="F32" s="68" t="str">
        <f>IF(ISBLANK(Costs!F32), "", Costs!F32)</f>
        <v>Materials</v>
      </c>
      <c r="G32" s="68" t="str">
        <f>IF(ISBLANK(Costs!G32), "", Costs!G32)</f>
        <v/>
      </c>
      <c r="H32" s="46" t="str">
        <f>IF(ISBLANK(Costs!H32), "", Costs!H32)</f>
        <v>Capex reduction</v>
      </c>
      <c r="I32" s="142" t="b">
        <f>IF(ISBLANK(Costs!$C32), 0, INDEX(Assumptions!$E$15:$G$24, MATCH($C32, Assumptions!$B$15:$B$24,0), MATCH($A$3, Options, 0)))</f>
        <v>1</v>
      </c>
      <c r="J32" s="8"/>
      <c r="K32" s="55">
        <f>Costs!K32*I32</f>
        <v>-9.5000000000000001E-2</v>
      </c>
      <c r="L32"/>
      <c r="M32" s="8"/>
      <c r="N32" s="90"/>
      <c r="O32" s="79">
        <f>IF($C32="",0,IF($C32=Assumptions!$B$24,INDEX(Assumptions!E$51:E$53,MATCH($A$3,Assumptions!$B$51:$B$53,0)),INDEX(Assumptions!E$34:E$43,MATCH($C32,Assumptions!$B$34:$B$43,0))*$I32))</f>
        <v>1</v>
      </c>
      <c r="P32" s="79">
        <f>IF($C32="",0,IF($C32=Assumptions!$B$24,INDEX(Assumptions!F$51:F$53,MATCH($A$3,Assumptions!$B$51:$B$53,0)),INDEX(Assumptions!F$34:F$43,MATCH($C32,Assumptions!$B$34:$B$43,0))*$I32))</f>
        <v>1</v>
      </c>
      <c r="Q32" s="79">
        <f>IF($C32="",0,IF($C32=Assumptions!$B$24,INDEX(Assumptions!G$51:G$53,MATCH($A$3,Assumptions!$B$51:$B$53,0)),INDEX(Assumptions!G$34:G$43,MATCH($C32,Assumptions!$B$34:$B$43,0))*$I32))</f>
        <v>1</v>
      </c>
      <c r="R32" s="79">
        <f>IF($C32="",0,IF($C32=Assumptions!$B$24,INDEX(Assumptions!H$51:H$53,MATCH($A$3,Assumptions!$B$51:$B$53,0)),INDEX(Assumptions!H$34:H$43,MATCH($C32,Assumptions!$B$34:$B$43,0))*$I32))</f>
        <v>1</v>
      </c>
      <c r="S32" s="79">
        <f>IF($C32="",0,IF($C32=Assumptions!$B$24,INDEX(Assumptions!I$51:I$53,MATCH($A$3,Assumptions!$B$51:$B$53,0)),INDEX(Assumptions!I$34:I$43,MATCH($C32,Assumptions!$B$34:$B$43,0))*$I32))</f>
        <v>1</v>
      </c>
      <c r="T32" s="3"/>
      <c r="U32" s="9">
        <f>IF($I32,IF($C32=Assumptions!$B$24, Option3!O32*$K32*SUMIF(Option3!$D$8:$D31, $D32, Option3!U$8:U31),$K32*SUMIF($D$8:$D$22,$D32,U$8:U$22)*O32),0)</f>
        <v>-4759.8466832135182</v>
      </c>
      <c r="V32" s="9">
        <f>IF($I32,IF($C32=Assumptions!$B$24, Option3!P32*$K32*SUMIF(Option3!$D$8:$D31, $D32, Option3!V$8:V31),$K32*SUMIF($D$8:$D$22,$D32,V$8:V$22)*P32),0)</f>
        <v>-4805.5998315602401</v>
      </c>
      <c r="W32" s="9">
        <f>IF($I32,IF($C32=Assumptions!$B$24, Option3!Q32*$K32*SUMIF(Option3!$D$8:$D31, $D32, Option3!W$8:W31),$K32*SUMIF($D$8:$D$22,$D32,W$8:W$22)*Q32),0)</f>
        <v>-4853.1831058409434</v>
      </c>
      <c r="X32" s="9">
        <f>IF($I32,IF($C32=Assumptions!$B$24, Option3!R32*$K32*SUMIF(Option3!$D$8:$D31, $D32, Option3!X$8:X31),$K32*SUMIF($D$8:$D$22,$D32,X$8:X$22)*R32),0)</f>
        <v>-4902.669711092828</v>
      </c>
      <c r="Y32" s="9">
        <f>IF($I32,IF($C32=Assumptions!$B$24, Option3!S32*$K32*SUMIF(Option3!$D$8:$D31, $D32, Option3!Y$8:Y31),$K32*SUMIF($D$8:$D$22,$D32,Y$8:Y$22)*S32),0)</f>
        <v>-4954.1357805548269</v>
      </c>
      <c r="AD32"/>
    </row>
    <row r="33" spans="1:30" ht="12.75" customHeight="1" x14ac:dyDescent="0.25">
      <c r="A33"/>
      <c r="B33" s="68" t="str">
        <f>IF(ISBLANK(Costs!B33), "", Costs!B33)</f>
        <v>Infrastructure</v>
      </c>
      <c r="C33" s="68" t="str">
        <f>IF(ISBLANK(Costs!C33), "", Costs!C33)</f>
        <v>Cognos BW</v>
      </c>
      <c r="D33" s="68" t="str">
        <f>IF(ISBLANK(Costs!D33), "", Costs!D33)</f>
        <v>Network</v>
      </c>
      <c r="E33" s="68" t="str">
        <f>IF(ISBLANK(Costs!E33), "", Costs!E33)</f>
        <v/>
      </c>
      <c r="F33" s="68" t="str">
        <f>IF(ISBLANK(Costs!F33), "", Costs!F33)</f>
        <v>Materials</v>
      </c>
      <c r="G33" s="68" t="str">
        <f>IF(ISBLANK(Costs!G33), "", Costs!G33)</f>
        <v/>
      </c>
      <c r="H33" s="46" t="str">
        <f>IF(ISBLANK(Costs!H33), "", Costs!H33)</f>
        <v>Capex reduction</v>
      </c>
      <c r="I33" s="142" t="b">
        <f>IF(ISBLANK(Costs!$C33), 0, INDEX(Assumptions!$E$15:$G$24, MATCH($C33, Assumptions!$B$15:$B$24,0), MATCH($A$3, Options, 0)))</f>
        <v>1</v>
      </c>
      <c r="J33" s="8"/>
      <c r="K33" s="55">
        <f>Costs!K33*I33</f>
        <v>-0.01</v>
      </c>
      <c r="L33"/>
      <c r="M33" s="8"/>
      <c r="N33" s="90"/>
      <c r="O33" s="79">
        <f>IF($C33="",0,IF($C33=Assumptions!$B$24,INDEX(Assumptions!E$51:E$53,MATCH($A$3,Assumptions!$B$51:$B$53,0)),INDEX(Assumptions!E$34:E$43,MATCH($C33,Assumptions!$B$34:$B$43,0))*$I33))</f>
        <v>1</v>
      </c>
      <c r="P33" s="79">
        <f>IF($C33="",0,IF($C33=Assumptions!$B$24,INDEX(Assumptions!F$51:F$53,MATCH($A$3,Assumptions!$B$51:$B$53,0)),INDEX(Assumptions!F$34:F$43,MATCH($C33,Assumptions!$B$34:$B$43,0))*$I33))</f>
        <v>1</v>
      </c>
      <c r="Q33" s="79">
        <f>IF($C33="",0,IF($C33=Assumptions!$B$24,INDEX(Assumptions!G$51:G$53,MATCH($A$3,Assumptions!$B$51:$B$53,0)),INDEX(Assumptions!G$34:G$43,MATCH($C33,Assumptions!$B$34:$B$43,0))*$I33))</f>
        <v>1</v>
      </c>
      <c r="R33" s="79">
        <f>IF($C33="",0,IF($C33=Assumptions!$B$24,INDEX(Assumptions!H$51:H$53,MATCH($A$3,Assumptions!$B$51:$B$53,0)),INDEX(Assumptions!H$34:H$43,MATCH($C33,Assumptions!$B$34:$B$43,0))*$I33))</f>
        <v>1</v>
      </c>
      <c r="S33" s="79">
        <f>IF($C33="",0,IF($C33=Assumptions!$B$24,INDEX(Assumptions!I$51:I$53,MATCH($A$3,Assumptions!$B$51:$B$53,0)),INDEX(Assumptions!I$34:I$43,MATCH($C33,Assumptions!$B$34:$B$43,0))*$I33))</f>
        <v>1</v>
      </c>
      <c r="T33" s="3"/>
      <c r="U33" s="9">
        <f>IF($I33,IF($C33=Assumptions!$B$24, Option3!O33*$K33*SUMIF(Option3!$D$8:$D32, $D33, Option3!U$8:U32),$K33*SUMIF($D$8:$D$22,$D33,U$8:U$22)*O33),0)</f>
        <v>-6216.25</v>
      </c>
      <c r="V33" s="9">
        <f>IF($I33,IF($C33=Assumptions!$B$24, Option3!P33*$K33*SUMIF(Option3!$D$8:$D32, $D33, Option3!V$8:V32),$K33*SUMIF($D$8:$D$22,$D33,V$8:V$22)*P33),0)</f>
        <v>-10758.25</v>
      </c>
      <c r="W33" s="9">
        <f>IF($I33,IF($C33=Assumptions!$B$24, Option3!Q33*$K33*SUMIF(Option3!$D$8:$D32, $D33, Option3!W$8:W32),$K33*SUMIF($D$8:$D$22,$D33,W$8:W$22)*Q33),0)</f>
        <v>-3010.25</v>
      </c>
      <c r="X33" s="9">
        <f>IF($I33,IF($C33=Assumptions!$B$24, Option3!R33*$K33*SUMIF(Option3!$D$8:$D32, $D33, Option3!X$8:X32),$K33*SUMIF($D$8:$D$22,$D33,X$8:X$22)*R33),0)</f>
        <v>-2346.25</v>
      </c>
      <c r="Y33" s="9">
        <f>IF($I33,IF($C33=Assumptions!$B$24, Option3!S33*$K33*SUMIF(Option3!$D$8:$D32, $D33, Option3!Y$8:Y32),$K33*SUMIF($D$8:$D$22,$D33,Y$8:Y$22)*S33),0)</f>
        <v>-5265</v>
      </c>
      <c r="AD33"/>
    </row>
    <row r="34" spans="1:30" ht="12.75" customHeight="1" x14ac:dyDescent="0.25">
      <c r="A34"/>
      <c r="B34" s="68" t="str">
        <f>IF(ISBLANK(Costs!B34), "", Costs!B34)</f>
        <v>Infrastructure</v>
      </c>
      <c r="C34" s="68" t="str">
        <f>IF(ISBLANK(Costs!C34), "", Costs!C34)</f>
        <v>Cognos BW</v>
      </c>
      <c r="D34" s="68" t="str">
        <f>IF(ISBLANK(Costs!D34), "", Costs!D34)</f>
        <v>Database (HANA)</v>
      </c>
      <c r="E34" s="68" t="str">
        <f>IF(ISBLANK(Costs!E34), "", Costs!E34)</f>
        <v/>
      </c>
      <c r="F34" s="68" t="str">
        <f>IF(ISBLANK(Costs!F34), "", Costs!F34)</f>
        <v>Materials</v>
      </c>
      <c r="G34" s="68" t="str">
        <f>IF(ISBLANK(Costs!G34), "", Costs!G34)</f>
        <v/>
      </c>
      <c r="H34" s="46" t="str">
        <f>IF(ISBLANK(Costs!H34), "", Costs!H34)</f>
        <v>Capex reduction</v>
      </c>
      <c r="I34" s="142" t="b">
        <f>IF(ISBLANK(Costs!$C34), 0, INDEX(Assumptions!$E$15:$G$24, MATCH($C34, Assumptions!$B$15:$B$24,0), MATCH($A$3, Options, 0)))</f>
        <v>1</v>
      </c>
      <c r="J34" s="8"/>
      <c r="K34" s="55">
        <f>Costs!K34*I34</f>
        <v>-1</v>
      </c>
      <c r="L34"/>
      <c r="M34" s="8"/>
      <c r="N34" s="90"/>
      <c r="O34" s="79">
        <f>IF($C34="",0,IF($C34=Assumptions!$B$24,INDEX(Assumptions!E$51:E$53,MATCH($A$3,Assumptions!$B$51:$B$53,0)),INDEX(Assumptions!E$34:E$43,MATCH($C34,Assumptions!$B$34:$B$43,0))*$I34))</f>
        <v>1</v>
      </c>
      <c r="P34" s="79">
        <f>IF($C34="",0,IF($C34=Assumptions!$B$24,INDEX(Assumptions!F$51:F$53,MATCH($A$3,Assumptions!$B$51:$B$53,0)),INDEX(Assumptions!F$34:F$43,MATCH($C34,Assumptions!$B$34:$B$43,0))*$I34))</f>
        <v>1</v>
      </c>
      <c r="Q34" s="79">
        <f>IF($C34="",0,IF($C34=Assumptions!$B$24,INDEX(Assumptions!G$51:G$53,MATCH($A$3,Assumptions!$B$51:$B$53,0)),INDEX(Assumptions!G$34:G$43,MATCH($C34,Assumptions!$B$34:$B$43,0))*$I34))</f>
        <v>1</v>
      </c>
      <c r="R34" s="79">
        <f>IF($C34="",0,IF($C34=Assumptions!$B$24,INDEX(Assumptions!H$51:H$53,MATCH($A$3,Assumptions!$B$51:$B$53,0)),INDEX(Assumptions!H$34:H$43,MATCH($C34,Assumptions!$B$34:$B$43,0))*$I34))</f>
        <v>1</v>
      </c>
      <c r="S34" s="79">
        <f>IF($C34="",0,IF($C34=Assumptions!$B$24,INDEX(Assumptions!I$51:I$53,MATCH($A$3,Assumptions!$B$51:$B$53,0)),INDEX(Assumptions!I$34:I$43,MATCH($C34,Assumptions!$B$34:$B$43,0))*$I34))</f>
        <v>1</v>
      </c>
      <c r="T34" s="3"/>
      <c r="U34" s="9">
        <f>IF($I34,IF($C34=Assumptions!$B$24, Option3!O34*$K34*SUMIF(Option3!$D$8:$D33, $D34, Option3!U$8:U33),$K34*SUMIF($D$8:$D$22,$D34,U$8:U$22)*O34),0)</f>
        <v>0</v>
      </c>
      <c r="V34" s="9">
        <f>IF($I34,IF($C34=Assumptions!$B$24, Option3!P34*$K34*SUMIF(Option3!$D$8:$D33, $D34, Option3!V$8:V33),$K34*SUMIF($D$8:$D$22,$D34,V$8:V$22)*P34),0)</f>
        <v>0</v>
      </c>
      <c r="W34" s="9">
        <f>IF($I34,IF($C34=Assumptions!$B$24, Option3!Q34*$K34*SUMIF(Option3!$D$8:$D33, $D34, Option3!W$8:W33),$K34*SUMIF($D$8:$D$22,$D34,W$8:W$22)*Q34),0)</f>
        <v>0</v>
      </c>
      <c r="X34" s="9">
        <f>IF($I34,IF($C34=Assumptions!$B$24, Option3!R34*$K34*SUMIF(Option3!$D$8:$D33, $D34, Option3!X$8:X33),$K34*SUMIF($D$8:$D$22,$D34,X$8:X$22)*R34),0)</f>
        <v>-1000000</v>
      </c>
      <c r="Y34" s="9">
        <f>IF($I34,IF($C34=Assumptions!$B$24, Option3!S34*$K34*SUMIF(Option3!$D$8:$D33, $D34, Option3!Y$8:Y33),$K34*SUMIF($D$8:$D$22,$D34,Y$8:Y$22)*S34),0)</f>
        <v>0</v>
      </c>
      <c r="AD34"/>
    </row>
    <row r="35" spans="1:30" ht="12.75" customHeight="1" x14ac:dyDescent="0.25">
      <c r="A35"/>
      <c r="B35" s="68" t="str">
        <f>IF(ISBLANK(Costs!B35), "", Costs!B35)</f>
        <v>Infrastructure</v>
      </c>
      <c r="C35" s="68" t="str">
        <f>IF(ISBLANK(Costs!C35), "", Costs!C35)</f>
        <v>Itron IEE</v>
      </c>
      <c r="D35" s="68" t="str">
        <f>IF(ISBLANK(Costs!D35), "", Costs!D35)</f>
        <v>Server</v>
      </c>
      <c r="E35" s="68" t="str">
        <f>IF(ISBLANK(Costs!E35), "", Costs!E35)</f>
        <v/>
      </c>
      <c r="F35" s="68" t="str">
        <f>IF(ISBLANK(Costs!F35), "", Costs!F35)</f>
        <v>Materials</v>
      </c>
      <c r="G35" s="68" t="str">
        <f>IF(ISBLANK(Costs!G35), "", Costs!G35)</f>
        <v/>
      </c>
      <c r="H35" s="46" t="str">
        <f>IF(ISBLANK(Costs!H35), "", Costs!H35)</f>
        <v>Capex reduction</v>
      </c>
      <c r="I35" s="142" t="b">
        <f>IF(ISBLANK(Costs!$C35), 0, INDEX(Assumptions!$E$15:$G$24, MATCH($C35, Assumptions!$B$15:$B$24,0), MATCH($A$3, Options, 0)))</f>
        <v>1</v>
      </c>
      <c r="J35" s="8"/>
      <c r="K35" s="55">
        <f>Costs!K35*I35</f>
        <v>-0.01</v>
      </c>
      <c r="L35"/>
      <c r="M35" s="8"/>
      <c r="N35" s="90"/>
      <c r="O35" s="79">
        <f>IF($C35="",0,IF($C35=Assumptions!$B$24,INDEX(Assumptions!E$51:E$53,MATCH($A$3,Assumptions!$B$51:$B$53,0)),INDEX(Assumptions!E$34:E$43,MATCH($C35,Assumptions!$B$34:$B$43,0))*$I35))</f>
        <v>0</v>
      </c>
      <c r="P35" s="79">
        <f>IF($C35="",0,IF($C35=Assumptions!$B$24,INDEX(Assumptions!F$51:F$53,MATCH($A$3,Assumptions!$B$51:$B$53,0)),INDEX(Assumptions!F$34:F$43,MATCH($C35,Assumptions!$B$34:$B$43,0))*$I35))</f>
        <v>0</v>
      </c>
      <c r="Q35" s="79">
        <f>IF($C35="",0,IF($C35=Assumptions!$B$24,INDEX(Assumptions!G$51:G$53,MATCH($A$3,Assumptions!$B$51:$B$53,0)),INDEX(Assumptions!G$34:G$43,MATCH($C35,Assumptions!$B$34:$B$43,0))*$I35))</f>
        <v>0</v>
      </c>
      <c r="R35" s="79">
        <f>IF($C35="",0,IF($C35=Assumptions!$B$24,INDEX(Assumptions!H$51:H$53,MATCH($A$3,Assumptions!$B$51:$B$53,0)),INDEX(Assumptions!H$34:H$43,MATCH($C35,Assumptions!$B$34:$B$43,0))*$I35))</f>
        <v>1</v>
      </c>
      <c r="S35" s="79">
        <f>IF($C35="",0,IF($C35=Assumptions!$B$24,INDEX(Assumptions!I$51:I$53,MATCH($A$3,Assumptions!$B$51:$B$53,0)),INDEX(Assumptions!I$34:I$43,MATCH($C35,Assumptions!$B$34:$B$43,0))*$I35))</f>
        <v>1</v>
      </c>
      <c r="T35" s="3"/>
      <c r="U35" s="9">
        <f>IF($I35,IF($C35=Assumptions!$B$24, Option3!O35*$K35*SUMIF(Option3!$D$8:$D34, $D35, Option3!U$8:U34),$K35*SUMIF($D$8:$D$22,$D35,U$8:U$22)*O35),0)</f>
        <v>0</v>
      </c>
      <c r="V35" s="9">
        <f>IF($I35,IF($C35=Assumptions!$B$24, Option3!P35*$K35*SUMIF(Option3!$D$8:$D34, $D35, Option3!V$8:V34),$K35*SUMIF($D$8:$D$22,$D35,V$8:V$22)*P35),0)</f>
        <v>0</v>
      </c>
      <c r="W35" s="9">
        <f>IF($I35,IF($C35=Assumptions!$B$24, Option3!Q35*$K35*SUMIF(Option3!$D$8:$D34, $D35, Option3!W$8:W34),$K35*SUMIF($D$8:$D$22,$D35,W$8:W$22)*Q35),0)</f>
        <v>0</v>
      </c>
      <c r="X35" s="9">
        <f>IF($I35,IF($C35=Assumptions!$B$24, Option3!R35*$K35*SUMIF(Option3!$D$8:$D34, $D35, Option3!X$8:X34),$K35*SUMIF($D$8:$D$22,$D35,X$8:X$22)*R35),0)</f>
        <v>-10647.405429004571</v>
      </c>
      <c r="Y35" s="9">
        <f>IF($I35,IF($C35=Assumptions!$B$24, Option3!S35*$K35*SUMIF(Option3!$D$8:$D34, $D35, Option3!Y$8:Y34),$K35*SUMIF($D$8:$D$22,$D35,Y$8:Y$22)*S35),0)</f>
        <v>-4736.9592707354532</v>
      </c>
      <c r="AD35"/>
    </row>
    <row r="36" spans="1:30" ht="12.75" customHeight="1" x14ac:dyDescent="0.25">
      <c r="A36"/>
      <c r="B36" s="68" t="str">
        <f>IF(ISBLANK(Costs!B36), "", Costs!B36)</f>
        <v>Infrastructure</v>
      </c>
      <c r="C36" s="68" t="str">
        <f>IF(ISBLANK(Costs!C36), "", Costs!C36)</f>
        <v>Itron IEE</v>
      </c>
      <c r="D36" s="68" t="str">
        <f>IF(ISBLANK(Costs!D36), "", Costs!D36)</f>
        <v>Database (Exadata)</v>
      </c>
      <c r="E36" s="68" t="str">
        <f>IF(ISBLANK(Costs!E36), "", Costs!E36)</f>
        <v/>
      </c>
      <c r="F36" s="68" t="str">
        <f>IF(ISBLANK(Costs!F36), "", Costs!F36)</f>
        <v>Materials</v>
      </c>
      <c r="G36" s="68" t="str">
        <f>IF(ISBLANK(Costs!G36), "", Costs!G36)</f>
        <v/>
      </c>
      <c r="H36" s="46" t="str">
        <f>IF(ISBLANK(Costs!H36), "", Costs!H36)</f>
        <v>Capex reduction</v>
      </c>
      <c r="I36" s="142" t="b">
        <f>IF(ISBLANK(Costs!$C36), 0, INDEX(Assumptions!$E$15:$G$24, MATCH($C36, Assumptions!$B$15:$B$24,0), MATCH($A$3, Options, 0)))</f>
        <v>1</v>
      </c>
      <c r="J36" s="8"/>
      <c r="K36" s="55">
        <f>Costs!K36*I36</f>
        <v>-0.1</v>
      </c>
      <c r="L36"/>
      <c r="M36" s="8"/>
      <c r="N36" s="90"/>
      <c r="O36" s="79">
        <f>IF($C36="",0,IF($C36=Assumptions!$B$24,INDEX(Assumptions!E$51:E$53,MATCH($A$3,Assumptions!$B$51:$B$53,0)),INDEX(Assumptions!E$34:E$43,MATCH($C36,Assumptions!$B$34:$B$43,0))*$I36))</f>
        <v>0</v>
      </c>
      <c r="P36" s="79">
        <f>IF($C36="",0,IF($C36=Assumptions!$B$24,INDEX(Assumptions!F$51:F$53,MATCH($A$3,Assumptions!$B$51:$B$53,0)),INDEX(Assumptions!F$34:F$43,MATCH($C36,Assumptions!$B$34:$B$43,0))*$I36))</f>
        <v>0</v>
      </c>
      <c r="Q36" s="79">
        <f>IF($C36="",0,IF($C36=Assumptions!$B$24,INDEX(Assumptions!G$51:G$53,MATCH($A$3,Assumptions!$B$51:$B$53,0)),INDEX(Assumptions!G$34:G$43,MATCH($C36,Assumptions!$B$34:$B$43,0))*$I36))</f>
        <v>0</v>
      </c>
      <c r="R36" s="79">
        <f>IF($C36="",0,IF($C36=Assumptions!$B$24,INDEX(Assumptions!H$51:H$53,MATCH($A$3,Assumptions!$B$51:$B$53,0)),INDEX(Assumptions!H$34:H$43,MATCH($C36,Assumptions!$B$34:$B$43,0))*$I36))</f>
        <v>1</v>
      </c>
      <c r="S36" s="79">
        <f>IF($C36="",0,IF($C36=Assumptions!$B$24,INDEX(Assumptions!I$51:I$53,MATCH($A$3,Assumptions!$B$51:$B$53,0)),INDEX(Assumptions!I$34:I$43,MATCH($C36,Assumptions!$B$34:$B$43,0))*$I36))</f>
        <v>1</v>
      </c>
      <c r="T36" s="3"/>
      <c r="U36" s="9">
        <f>IF($I36,IF($C36=Assumptions!$B$24, Option3!O36*$K36*SUMIF(Option3!$D$8:$D35, $D36, Option3!U$8:U35),$K36*SUMIF($D$8:$D$22,$D36,U$8:U$22)*O36),0)</f>
        <v>0</v>
      </c>
      <c r="V36" s="9">
        <f>IF($I36,IF($C36=Assumptions!$B$24, Option3!P36*$K36*SUMIF(Option3!$D$8:$D35, $D36, Option3!V$8:V35),$K36*SUMIF($D$8:$D$22,$D36,V$8:V$22)*P36),0)</f>
        <v>0</v>
      </c>
      <c r="W36" s="9">
        <f>IF($I36,IF($C36=Assumptions!$B$24, Option3!Q36*$K36*SUMIF(Option3!$D$8:$D35, $D36, Option3!W$8:W35),$K36*SUMIF($D$8:$D$22,$D36,W$8:W$22)*Q36),0)</f>
        <v>0</v>
      </c>
      <c r="X36" s="9">
        <f>IF($I36,IF($C36=Assumptions!$B$24, Option3!R36*$K36*SUMIF(Option3!$D$8:$D35, $D36, Option3!X$8:X35),$K36*SUMIF($D$8:$D$22,$D36,X$8:X$22)*R36),0)</f>
        <v>-658034.82938798273</v>
      </c>
      <c r="Y36" s="9">
        <f>IF($I36,IF($C36=Assumptions!$B$24, Option3!S36*$K36*SUMIF(Option3!$D$8:$D35, $D36, Option3!Y$8:Y35),$K36*SUMIF($D$8:$D$22,$D36,Y$8:Y$22)*S36),0)</f>
        <v>-30148.190172201397</v>
      </c>
      <c r="AD36"/>
    </row>
    <row r="37" spans="1:30" ht="12.75" customHeight="1" x14ac:dyDescent="0.25">
      <c r="A37"/>
      <c r="B37" s="68" t="str">
        <f>IF(ISBLANK(Costs!B37), "", Costs!B37)</f>
        <v>Infrastructure</v>
      </c>
      <c r="C37" s="68" t="str">
        <f>IF(ISBLANK(Costs!C37), "", Costs!C37)</f>
        <v>Itron IEE</v>
      </c>
      <c r="D37" s="68" t="str">
        <f>IF(ISBLANK(Costs!D37), "", Costs!D37)</f>
        <v>Backup</v>
      </c>
      <c r="E37" s="68" t="str">
        <f>IF(ISBLANK(Costs!E37), "", Costs!E37)</f>
        <v/>
      </c>
      <c r="F37" s="68" t="str">
        <f>IF(ISBLANK(Costs!F37), "", Costs!F37)</f>
        <v>Materials</v>
      </c>
      <c r="G37" s="68" t="str">
        <f>IF(ISBLANK(Costs!G37), "", Costs!G37)</f>
        <v/>
      </c>
      <c r="H37" s="46" t="str">
        <f>IF(ISBLANK(Costs!H37), "", Costs!H37)</f>
        <v>Capex reduction</v>
      </c>
      <c r="I37" s="142" t="b">
        <f>IF(ISBLANK(Costs!$C37), 0, INDEX(Assumptions!$E$15:$G$24, MATCH($C37, Assumptions!$B$15:$B$24,0), MATCH($A$3, Options, 0)))</f>
        <v>1</v>
      </c>
      <c r="J37" s="8"/>
      <c r="K37" s="55">
        <f>Costs!K37*I37</f>
        <v>-0.1</v>
      </c>
      <c r="L37"/>
      <c r="M37" s="8"/>
      <c r="N37" s="90"/>
      <c r="O37" s="79">
        <f>IF($C37="",0,IF($C37=Assumptions!$B$24,INDEX(Assumptions!E$51:E$53,MATCH($A$3,Assumptions!$B$51:$B$53,0)),INDEX(Assumptions!E$34:E$43,MATCH($C37,Assumptions!$B$34:$B$43,0))*$I37))</f>
        <v>0</v>
      </c>
      <c r="P37" s="79">
        <f>IF($C37="",0,IF($C37=Assumptions!$B$24,INDEX(Assumptions!F$51:F$53,MATCH($A$3,Assumptions!$B$51:$B$53,0)),INDEX(Assumptions!F$34:F$43,MATCH($C37,Assumptions!$B$34:$B$43,0))*$I37))</f>
        <v>0</v>
      </c>
      <c r="Q37" s="79">
        <f>IF($C37="",0,IF($C37=Assumptions!$B$24,INDEX(Assumptions!G$51:G$53,MATCH($A$3,Assumptions!$B$51:$B$53,0)),INDEX(Assumptions!G$34:G$43,MATCH($C37,Assumptions!$B$34:$B$43,0))*$I37))</f>
        <v>0</v>
      </c>
      <c r="R37" s="79">
        <f>IF($C37="",0,IF($C37=Assumptions!$B$24,INDEX(Assumptions!H$51:H$53,MATCH($A$3,Assumptions!$B$51:$B$53,0)),INDEX(Assumptions!H$34:H$43,MATCH($C37,Assumptions!$B$34:$B$43,0))*$I37))</f>
        <v>1</v>
      </c>
      <c r="S37" s="79">
        <f>IF($C37="",0,IF($C37=Assumptions!$B$24,INDEX(Assumptions!I$51:I$53,MATCH($A$3,Assumptions!$B$51:$B$53,0)),INDEX(Assumptions!I$34:I$43,MATCH($C37,Assumptions!$B$34:$B$43,0))*$I37))</f>
        <v>1</v>
      </c>
      <c r="T37" s="3"/>
      <c r="U37" s="9">
        <f>IF($I37,IF($C37=Assumptions!$B$24, Option3!O37*$K37*SUMIF(Option3!$D$8:$D36, $D37, Option3!U$8:U36),$K37*SUMIF($D$8:$D$22,$D37,U$8:U$22)*O37),0)</f>
        <v>0</v>
      </c>
      <c r="V37" s="9">
        <f>IF($I37,IF($C37=Assumptions!$B$24, Option3!P37*$K37*SUMIF(Option3!$D$8:$D36, $D37, Option3!V$8:V36),$K37*SUMIF($D$8:$D$22,$D37,V$8:V$22)*P37),0)</f>
        <v>0</v>
      </c>
      <c r="W37" s="9">
        <f>IF($I37,IF($C37=Assumptions!$B$24, Option3!Q37*$K37*SUMIF(Option3!$D$8:$D36, $D37, Option3!W$8:W36),$K37*SUMIF($D$8:$D$22,$D37,W$8:W$22)*Q37),0)</f>
        <v>0</v>
      </c>
      <c r="X37" s="9">
        <f>IF($I37,IF($C37=Assumptions!$B$24, Option3!R37*$K37*SUMIF(Option3!$D$8:$D36, $D37, Option3!X$8:X36),$K37*SUMIF($D$8:$D$22,$D37,X$8:X$22)*R37),0)</f>
        <v>-5160.7049590450824</v>
      </c>
      <c r="Y37" s="9">
        <f>IF($I37,IF($C37=Assumptions!$B$24, Option3!S37*$K37*SUMIF(Option3!$D$8:$D36, $D37, Option3!Y$8:Y36),$K37*SUMIF($D$8:$D$22,$D37,Y$8:Y$22)*S37),0)</f>
        <v>-5214.8797690050815</v>
      </c>
      <c r="AD37"/>
    </row>
    <row r="38" spans="1:30" ht="12.75" customHeight="1" x14ac:dyDescent="0.25">
      <c r="A38"/>
      <c r="B38" s="68" t="str">
        <f>IF(ISBLANK(Costs!B38), "", Costs!B38)</f>
        <v>Infrastructure</v>
      </c>
      <c r="C38" s="68" t="str">
        <f>IF(ISBLANK(Costs!C38), "", Costs!C38)</f>
        <v>Itron IEE</v>
      </c>
      <c r="D38" s="68" t="str">
        <f>IF(ISBLANK(Costs!D38), "", Costs!D38)</f>
        <v>Network</v>
      </c>
      <c r="E38" s="68" t="str">
        <f>IF(ISBLANK(Costs!E38), "", Costs!E38)</f>
        <v/>
      </c>
      <c r="F38" s="68" t="str">
        <f>IF(ISBLANK(Costs!F38), "", Costs!F38)</f>
        <v>Materials</v>
      </c>
      <c r="G38" s="68" t="str">
        <f>IF(ISBLANK(Costs!G38), "", Costs!G38)</f>
        <v/>
      </c>
      <c r="H38" s="46" t="str">
        <f>IF(ISBLANK(Costs!H38), "", Costs!H38)</f>
        <v>Capex reduction</v>
      </c>
      <c r="I38" s="142" t="b">
        <f>IF(ISBLANK(Costs!$C38), 0, INDEX(Assumptions!$E$15:$G$24, MATCH($C38, Assumptions!$B$15:$B$24,0), MATCH($A$3, Options, 0)))</f>
        <v>1</v>
      </c>
      <c r="J38" s="8"/>
      <c r="K38" s="55">
        <f>Costs!K38*I38</f>
        <v>-0.01</v>
      </c>
      <c r="L38"/>
      <c r="M38" s="8"/>
      <c r="N38" s="90"/>
      <c r="O38" s="79">
        <f>IF($C38="",0,IF($C38=Assumptions!$B$24,INDEX(Assumptions!E$51:E$53,MATCH($A$3,Assumptions!$B$51:$B$53,0)),INDEX(Assumptions!E$34:E$43,MATCH($C38,Assumptions!$B$34:$B$43,0))*$I38))</f>
        <v>0</v>
      </c>
      <c r="P38" s="79">
        <f>IF($C38="",0,IF($C38=Assumptions!$B$24,INDEX(Assumptions!F$51:F$53,MATCH($A$3,Assumptions!$B$51:$B$53,0)),INDEX(Assumptions!F$34:F$43,MATCH($C38,Assumptions!$B$34:$B$43,0))*$I38))</f>
        <v>0</v>
      </c>
      <c r="Q38" s="79">
        <f>IF($C38="",0,IF($C38=Assumptions!$B$24,INDEX(Assumptions!G$51:G$53,MATCH($A$3,Assumptions!$B$51:$B$53,0)),INDEX(Assumptions!G$34:G$43,MATCH($C38,Assumptions!$B$34:$B$43,0))*$I38))</f>
        <v>0</v>
      </c>
      <c r="R38" s="79">
        <f>IF($C38="",0,IF($C38=Assumptions!$B$24,INDEX(Assumptions!H$51:H$53,MATCH($A$3,Assumptions!$B$51:$B$53,0)),INDEX(Assumptions!H$34:H$43,MATCH($C38,Assumptions!$B$34:$B$43,0))*$I38))</f>
        <v>1</v>
      </c>
      <c r="S38" s="79">
        <f>IF($C38="",0,IF($C38=Assumptions!$B$24,INDEX(Assumptions!I$51:I$53,MATCH($A$3,Assumptions!$B$51:$B$53,0)),INDEX(Assumptions!I$34:I$43,MATCH($C38,Assumptions!$B$34:$B$43,0))*$I38))</f>
        <v>1</v>
      </c>
      <c r="T38" s="3"/>
      <c r="U38" s="9">
        <f>IF($I38,IF($C38=Assumptions!$B$24, Option3!O38*$K38*SUMIF(Option3!$D$8:$D37, $D38, Option3!U$8:U37),$K38*SUMIF($D$8:$D$22,$D38,U$8:U$22)*O38),0)</f>
        <v>0</v>
      </c>
      <c r="V38" s="9">
        <f>IF($I38,IF($C38=Assumptions!$B$24, Option3!P38*$K38*SUMIF(Option3!$D$8:$D37, $D38, Option3!V$8:V37),$K38*SUMIF($D$8:$D$22,$D38,V$8:V$22)*P38),0)</f>
        <v>0</v>
      </c>
      <c r="W38" s="9">
        <f>IF($I38,IF($C38=Assumptions!$B$24, Option3!Q38*$K38*SUMIF(Option3!$D$8:$D37, $D38, Option3!W$8:W37),$K38*SUMIF($D$8:$D$22,$D38,W$8:W$22)*Q38),0)</f>
        <v>0</v>
      </c>
      <c r="X38" s="9">
        <f>IF($I38,IF($C38=Assumptions!$B$24, Option3!R38*$K38*SUMIF(Option3!$D$8:$D37, $D38, Option3!X$8:X37),$K38*SUMIF($D$8:$D$22,$D38,X$8:X$22)*R38),0)</f>
        <v>-2346.25</v>
      </c>
      <c r="Y38" s="9">
        <f>IF($I38,IF($C38=Assumptions!$B$24, Option3!S38*$K38*SUMIF(Option3!$D$8:$D37, $D38, Option3!Y$8:Y37),$K38*SUMIF($D$8:$D$22,$D38,Y$8:Y$22)*S38),0)</f>
        <v>-5265</v>
      </c>
      <c r="AD38"/>
    </row>
    <row r="39" spans="1:30" ht="12.75" customHeight="1" x14ac:dyDescent="0.25">
      <c r="A39"/>
      <c r="B39" s="68" t="str">
        <f>IF(ISBLANK(Costs!B39), "", Costs!B39)</f>
        <v>Infrastructure</v>
      </c>
      <c r="C39" s="68" t="str">
        <f>IF(ISBLANK(Costs!C39), "", Costs!C39)</f>
        <v>Itron IEE</v>
      </c>
      <c r="D39" s="68" t="str">
        <f>IF(ISBLANK(Costs!D39), "", Costs!D39)</f>
        <v>Database (HANA)</v>
      </c>
      <c r="E39" s="68" t="str">
        <f>IF(ISBLANK(Costs!E39), "", Costs!E39)</f>
        <v/>
      </c>
      <c r="F39" s="68" t="str">
        <f>IF(ISBLANK(Costs!F39), "", Costs!F39)</f>
        <v>Materials</v>
      </c>
      <c r="G39" s="68" t="str">
        <f>IF(ISBLANK(Costs!G39), "", Costs!G39)</f>
        <v/>
      </c>
      <c r="H39" s="46" t="str">
        <f>IF(ISBLANK(Costs!H39), "", Costs!H39)</f>
        <v>Capex reduction</v>
      </c>
      <c r="I39" s="142" t="b">
        <f>IF(ISBLANK(Costs!$C39), 0, INDEX(Assumptions!$E$15:$G$24, MATCH($C39, Assumptions!$B$15:$B$24,0), MATCH($A$3, Options, 0)))</f>
        <v>1</v>
      </c>
      <c r="J39" s="8"/>
      <c r="K39" s="55">
        <f>Costs!K39*I39</f>
        <v>0</v>
      </c>
      <c r="L39"/>
      <c r="M39" s="8"/>
      <c r="N39" s="90"/>
      <c r="O39" s="79">
        <f>IF($C39="",0,IF($C39=Assumptions!$B$24,INDEX(Assumptions!E$51:E$53,MATCH($A$3,Assumptions!$B$51:$B$53,0)),INDEX(Assumptions!E$34:E$43,MATCH($C39,Assumptions!$B$34:$B$43,0))*$I39))</f>
        <v>0</v>
      </c>
      <c r="P39" s="79">
        <f>IF($C39="",0,IF($C39=Assumptions!$B$24,INDEX(Assumptions!F$51:F$53,MATCH($A$3,Assumptions!$B$51:$B$53,0)),INDEX(Assumptions!F$34:F$43,MATCH($C39,Assumptions!$B$34:$B$43,0))*$I39))</f>
        <v>0</v>
      </c>
      <c r="Q39" s="79">
        <f>IF($C39="",0,IF($C39=Assumptions!$B$24,INDEX(Assumptions!G$51:G$53,MATCH($A$3,Assumptions!$B$51:$B$53,0)),INDEX(Assumptions!G$34:G$43,MATCH($C39,Assumptions!$B$34:$B$43,0))*$I39))</f>
        <v>0</v>
      </c>
      <c r="R39" s="79">
        <f>IF($C39="",0,IF($C39=Assumptions!$B$24,INDEX(Assumptions!H$51:H$53,MATCH($A$3,Assumptions!$B$51:$B$53,0)),INDEX(Assumptions!H$34:H$43,MATCH($C39,Assumptions!$B$34:$B$43,0))*$I39))</f>
        <v>1</v>
      </c>
      <c r="S39" s="79">
        <f>IF($C39="",0,IF($C39=Assumptions!$B$24,INDEX(Assumptions!I$51:I$53,MATCH($A$3,Assumptions!$B$51:$B$53,0)),INDEX(Assumptions!I$34:I$43,MATCH($C39,Assumptions!$B$34:$B$43,0))*$I39))</f>
        <v>1</v>
      </c>
      <c r="T39" s="3"/>
      <c r="U39" s="9">
        <f>IF($I39,IF($C39=Assumptions!$B$24, Option3!O39*$K39*SUMIF(Option3!$D$8:$D38, $D39, Option3!U$8:U38),$K39*SUMIF($D$8:$D$22,$D39,U$8:U$22)*O39),0)</f>
        <v>0</v>
      </c>
      <c r="V39" s="9">
        <f>IF($I39,IF($C39=Assumptions!$B$24, Option3!P39*$K39*SUMIF(Option3!$D$8:$D38, $D39, Option3!V$8:V38),$K39*SUMIF($D$8:$D$22,$D39,V$8:V$22)*P39),0)</f>
        <v>0</v>
      </c>
      <c r="W39" s="9">
        <f>IF($I39,IF($C39=Assumptions!$B$24, Option3!Q39*$K39*SUMIF(Option3!$D$8:$D38, $D39, Option3!W$8:W38),$K39*SUMIF($D$8:$D$22,$D39,W$8:W$22)*Q39),0)</f>
        <v>0</v>
      </c>
      <c r="X39" s="9">
        <f>IF($I39,IF($C39=Assumptions!$B$24, Option3!R39*$K39*SUMIF(Option3!$D$8:$D38, $D39, Option3!X$8:X38),$K39*SUMIF($D$8:$D$22,$D39,X$8:X$22)*R39),0)</f>
        <v>0</v>
      </c>
      <c r="Y39" s="9">
        <f>IF($I39,IF($C39=Assumptions!$B$24, Option3!S39*$K39*SUMIF(Option3!$D$8:$D38, $D39, Option3!Y$8:Y38),$K39*SUMIF($D$8:$D$22,$D39,Y$8:Y$22)*S39),0)</f>
        <v>0</v>
      </c>
      <c r="AD39"/>
    </row>
    <row r="40" spans="1:30" ht="12.75" customHeight="1" x14ac:dyDescent="0.25">
      <c r="A40"/>
      <c r="B40" s="68" t="str">
        <f>IF(ISBLANK(Costs!B40), "", Costs!B40)</f>
        <v>Infrastructure</v>
      </c>
      <c r="C40" s="68" t="str">
        <f>IF(ISBLANK(Costs!C40), "", Costs!C40)</f>
        <v>Itron MTS</v>
      </c>
      <c r="D40" s="68" t="str">
        <f>IF(ISBLANK(Costs!D40), "", Costs!D40)</f>
        <v>Server</v>
      </c>
      <c r="E40" s="68" t="str">
        <f>IF(ISBLANK(Costs!E40), "", Costs!E40)</f>
        <v/>
      </c>
      <c r="F40" s="68" t="str">
        <f>IF(ISBLANK(Costs!F40), "", Costs!F40)</f>
        <v>Materials</v>
      </c>
      <c r="G40" s="68" t="str">
        <f>IF(ISBLANK(Costs!G40), "", Costs!G40)</f>
        <v/>
      </c>
      <c r="H40" s="46" t="str">
        <f>IF(ISBLANK(Costs!H40), "", Costs!H40)</f>
        <v>Capex reduction</v>
      </c>
      <c r="I40" s="142" t="b">
        <f>IF(ISBLANK(Costs!$C40), 0, INDEX(Assumptions!$E$15:$G$24, MATCH($C40, Assumptions!$B$15:$B$24,0), MATCH($A$3, Options, 0)))</f>
        <v>1</v>
      </c>
      <c r="J40" s="8"/>
      <c r="K40" s="55">
        <f>Costs!K40*I40</f>
        <v>-0.01</v>
      </c>
      <c r="L40"/>
      <c r="M40" s="8"/>
      <c r="N40" s="90"/>
      <c r="O40" s="79">
        <f>IF($C40="",0,IF($C40=Assumptions!$B$24,INDEX(Assumptions!E$51:E$53,MATCH($A$3,Assumptions!$B$51:$B$53,0)),INDEX(Assumptions!E$34:E$43,MATCH($C40,Assumptions!$B$34:$B$43,0))*$I40))</f>
        <v>0</v>
      </c>
      <c r="P40" s="79">
        <f>IF($C40="",0,IF($C40=Assumptions!$B$24,INDEX(Assumptions!F$51:F$53,MATCH($A$3,Assumptions!$B$51:$B$53,0)),INDEX(Assumptions!F$34:F$43,MATCH($C40,Assumptions!$B$34:$B$43,0))*$I40))</f>
        <v>0</v>
      </c>
      <c r="Q40" s="79">
        <f>IF($C40="",0,IF($C40=Assumptions!$B$24,INDEX(Assumptions!G$51:G$53,MATCH($A$3,Assumptions!$B$51:$B$53,0)),INDEX(Assumptions!G$34:G$43,MATCH($C40,Assumptions!$B$34:$B$43,0))*$I40))</f>
        <v>0</v>
      </c>
      <c r="R40" s="79">
        <f>IF($C40="",0,IF($C40=Assumptions!$B$24,INDEX(Assumptions!H$51:H$53,MATCH($A$3,Assumptions!$B$51:$B$53,0)),INDEX(Assumptions!H$34:H$43,MATCH($C40,Assumptions!$B$34:$B$43,0))*$I40))</f>
        <v>1</v>
      </c>
      <c r="S40" s="79">
        <f>IF($C40="",0,IF($C40=Assumptions!$B$24,INDEX(Assumptions!I$51:I$53,MATCH($A$3,Assumptions!$B$51:$B$53,0)),INDEX(Assumptions!I$34:I$43,MATCH($C40,Assumptions!$B$34:$B$43,0))*$I40))</f>
        <v>1</v>
      </c>
      <c r="T40" s="3"/>
      <c r="U40" s="9">
        <f>IF($I40,IF($C40=Assumptions!$B$24, Option3!O40*$K40*SUMIF(Option3!$D$8:$D39, $D40, Option3!U$8:U39),$K40*SUMIF($D$8:$D$22,$D40,U$8:U$22)*O40),0)</f>
        <v>0</v>
      </c>
      <c r="V40" s="9">
        <f>IF($I40,IF($C40=Assumptions!$B$24, Option3!P40*$K40*SUMIF(Option3!$D$8:$D39, $D40, Option3!V$8:V39),$K40*SUMIF($D$8:$D$22,$D40,V$8:V$22)*P40),0)</f>
        <v>0</v>
      </c>
      <c r="W40" s="9">
        <f>IF($I40,IF($C40=Assumptions!$B$24, Option3!Q40*$K40*SUMIF(Option3!$D$8:$D39, $D40, Option3!W$8:W39),$K40*SUMIF($D$8:$D$22,$D40,W$8:W$22)*Q40),0)</f>
        <v>0</v>
      </c>
      <c r="X40" s="9">
        <f>IF($I40,IF($C40=Assumptions!$B$24, Option3!R40*$K40*SUMIF(Option3!$D$8:$D39, $D40, Option3!X$8:X39),$K40*SUMIF($D$8:$D$22,$D40,X$8:X$22)*R40),0)</f>
        <v>-10647.405429004571</v>
      </c>
      <c r="Y40" s="9">
        <f>IF($I40,IF($C40=Assumptions!$B$24, Option3!S40*$K40*SUMIF(Option3!$D$8:$D39, $D40, Option3!Y$8:Y39),$K40*SUMIF($D$8:$D$22,$D40,Y$8:Y$22)*S40),0)</f>
        <v>-4736.9592707354532</v>
      </c>
      <c r="AD40"/>
    </row>
    <row r="41" spans="1:30" ht="12.75" customHeight="1" x14ac:dyDescent="0.25">
      <c r="A41"/>
      <c r="B41" s="68" t="str">
        <f>IF(ISBLANK(Costs!B41), "", Costs!B41)</f>
        <v>Infrastructure</v>
      </c>
      <c r="C41" s="68" t="str">
        <f>IF(ISBLANK(Costs!C41), "", Costs!C41)</f>
        <v>Itron MTS</v>
      </c>
      <c r="D41" s="68" t="str">
        <f>IF(ISBLANK(Costs!D41), "", Costs!D41)</f>
        <v>Database (Exadata)</v>
      </c>
      <c r="E41" s="68" t="str">
        <f>IF(ISBLANK(Costs!E41), "", Costs!E41)</f>
        <v/>
      </c>
      <c r="F41" s="68" t="str">
        <f>IF(ISBLANK(Costs!F41), "", Costs!F41)</f>
        <v>Materials</v>
      </c>
      <c r="G41" s="68" t="str">
        <f>IF(ISBLANK(Costs!G41), "", Costs!G41)</f>
        <v/>
      </c>
      <c r="H41" s="46" t="str">
        <f>IF(ISBLANK(Costs!H41), "", Costs!H41)</f>
        <v>Capex reduction</v>
      </c>
      <c r="I41" s="142" t="b">
        <f>IF(ISBLANK(Costs!$C41), 0, INDEX(Assumptions!$E$15:$G$24, MATCH($C41, Assumptions!$B$15:$B$24,0), MATCH($A$3, Options, 0)))</f>
        <v>1</v>
      </c>
      <c r="J41" s="8"/>
      <c r="K41" s="55">
        <f>Costs!K41*I41</f>
        <v>-4.9999999999999996E-2</v>
      </c>
      <c r="L41"/>
      <c r="M41" s="8"/>
      <c r="N41" s="90"/>
      <c r="O41" s="79">
        <f>IF($C41="",0,IF($C41=Assumptions!$B$24,INDEX(Assumptions!E$51:E$53,MATCH($A$3,Assumptions!$B$51:$B$53,0)),INDEX(Assumptions!E$34:E$43,MATCH($C41,Assumptions!$B$34:$B$43,0))*$I41))</f>
        <v>0</v>
      </c>
      <c r="P41" s="79">
        <f>IF($C41="",0,IF($C41=Assumptions!$B$24,INDEX(Assumptions!F$51:F$53,MATCH($A$3,Assumptions!$B$51:$B$53,0)),INDEX(Assumptions!F$34:F$43,MATCH($C41,Assumptions!$B$34:$B$43,0))*$I41))</f>
        <v>0</v>
      </c>
      <c r="Q41" s="79">
        <f>IF($C41="",0,IF($C41=Assumptions!$B$24,INDEX(Assumptions!G$51:G$53,MATCH($A$3,Assumptions!$B$51:$B$53,0)),INDEX(Assumptions!G$34:G$43,MATCH($C41,Assumptions!$B$34:$B$43,0))*$I41))</f>
        <v>0</v>
      </c>
      <c r="R41" s="79">
        <f>IF($C41="",0,IF($C41=Assumptions!$B$24,INDEX(Assumptions!H$51:H$53,MATCH($A$3,Assumptions!$B$51:$B$53,0)),INDEX(Assumptions!H$34:H$43,MATCH($C41,Assumptions!$B$34:$B$43,0))*$I41))</f>
        <v>1</v>
      </c>
      <c r="S41" s="79">
        <f>IF($C41="",0,IF($C41=Assumptions!$B$24,INDEX(Assumptions!I$51:I$53,MATCH($A$3,Assumptions!$B$51:$B$53,0)),INDEX(Assumptions!I$34:I$43,MATCH($C41,Assumptions!$B$34:$B$43,0))*$I41))</f>
        <v>1</v>
      </c>
      <c r="T41" s="3"/>
      <c r="U41" s="9">
        <f>IF($I41,IF($C41=Assumptions!$B$24, Option3!O41*$K41*SUMIF(Option3!$D$8:$D40, $D41, Option3!U$8:U40),$K41*SUMIF($D$8:$D$22,$D41,U$8:U$22)*O41),0)</f>
        <v>0</v>
      </c>
      <c r="V41" s="9">
        <f>IF($I41,IF($C41=Assumptions!$B$24, Option3!P41*$K41*SUMIF(Option3!$D$8:$D40, $D41, Option3!V$8:V40),$K41*SUMIF($D$8:$D$22,$D41,V$8:V$22)*P41),0)</f>
        <v>0</v>
      </c>
      <c r="W41" s="9">
        <f>IF($I41,IF($C41=Assumptions!$B$24, Option3!Q41*$K41*SUMIF(Option3!$D$8:$D40, $D41, Option3!W$8:W40),$K41*SUMIF($D$8:$D$22,$D41,W$8:W$22)*Q41),0)</f>
        <v>0</v>
      </c>
      <c r="X41" s="9">
        <f>IF($I41,IF($C41=Assumptions!$B$24, Option3!R41*$K41*SUMIF(Option3!$D$8:$D40, $D41, Option3!X$8:X40),$K41*SUMIF($D$8:$D$22,$D41,X$8:X$22)*R41),0)</f>
        <v>-329017.4146939913</v>
      </c>
      <c r="Y41" s="9">
        <f>IF($I41,IF($C41=Assumptions!$B$24, Option3!S41*$K41*SUMIF(Option3!$D$8:$D40, $D41, Option3!Y$8:Y40),$K41*SUMIF($D$8:$D$22,$D41,Y$8:Y$22)*S41),0)</f>
        <v>-15074.095086100697</v>
      </c>
      <c r="AD41"/>
    </row>
    <row r="42" spans="1:30" ht="12.75" customHeight="1" x14ac:dyDescent="0.25">
      <c r="A42"/>
      <c r="B42" s="68" t="str">
        <f>IF(ISBLANK(Costs!B42), "", Costs!B42)</f>
        <v>Infrastructure</v>
      </c>
      <c r="C42" s="68" t="str">
        <f>IF(ISBLANK(Costs!C42), "", Costs!C42)</f>
        <v>Itron MTS</v>
      </c>
      <c r="D42" s="68" t="str">
        <f>IF(ISBLANK(Costs!D42), "", Costs!D42)</f>
        <v>Backup</v>
      </c>
      <c r="E42" s="68" t="str">
        <f>IF(ISBLANK(Costs!E42), "", Costs!E42)</f>
        <v/>
      </c>
      <c r="F42" s="68" t="str">
        <f>IF(ISBLANK(Costs!F42), "", Costs!F42)</f>
        <v>Materials</v>
      </c>
      <c r="G42" s="68" t="str">
        <f>IF(ISBLANK(Costs!G42), "", Costs!G42)</f>
        <v/>
      </c>
      <c r="H42" s="46" t="str">
        <f>IF(ISBLANK(Costs!H42), "", Costs!H42)</f>
        <v>Capex reduction</v>
      </c>
      <c r="I42" s="142" t="b">
        <f>IF(ISBLANK(Costs!$C42), 0, INDEX(Assumptions!$E$15:$G$24, MATCH($C42, Assumptions!$B$15:$B$24,0), MATCH($A$3, Options, 0)))</f>
        <v>1</v>
      </c>
      <c r="J42" s="8"/>
      <c r="K42" s="55">
        <f>Costs!K42*I42</f>
        <v>-4.9999999999999996E-2</v>
      </c>
      <c r="L42"/>
      <c r="M42" s="8"/>
      <c r="N42" s="90"/>
      <c r="O42" s="79">
        <f>IF($C42="",0,IF($C42=Assumptions!$B$24,INDEX(Assumptions!E$51:E$53,MATCH($A$3,Assumptions!$B$51:$B$53,0)),INDEX(Assumptions!E$34:E$43,MATCH($C42,Assumptions!$B$34:$B$43,0))*$I42))</f>
        <v>0</v>
      </c>
      <c r="P42" s="79">
        <f>IF($C42="",0,IF($C42=Assumptions!$B$24,INDEX(Assumptions!F$51:F$53,MATCH($A$3,Assumptions!$B$51:$B$53,0)),INDEX(Assumptions!F$34:F$43,MATCH($C42,Assumptions!$B$34:$B$43,0))*$I42))</f>
        <v>0</v>
      </c>
      <c r="Q42" s="79">
        <f>IF($C42="",0,IF($C42=Assumptions!$B$24,INDEX(Assumptions!G$51:G$53,MATCH($A$3,Assumptions!$B$51:$B$53,0)),INDEX(Assumptions!G$34:G$43,MATCH($C42,Assumptions!$B$34:$B$43,0))*$I42))</f>
        <v>0</v>
      </c>
      <c r="R42" s="79">
        <f>IF($C42="",0,IF($C42=Assumptions!$B$24,INDEX(Assumptions!H$51:H$53,MATCH($A$3,Assumptions!$B$51:$B$53,0)),INDEX(Assumptions!H$34:H$43,MATCH($C42,Assumptions!$B$34:$B$43,0))*$I42))</f>
        <v>1</v>
      </c>
      <c r="S42" s="79">
        <f>IF($C42="",0,IF($C42=Assumptions!$B$24,INDEX(Assumptions!I$51:I$53,MATCH($A$3,Assumptions!$B$51:$B$53,0)),INDEX(Assumptions!I$34:I$43,MATCH($C42,Assumptions!$B$34:$B$43,0))*$I42))</f>
        <v>1</v>
      </c>
      <c r="T42" s="3"/>
      <c r="U42" s="9">
        <f>IF($I42,IF($C42=Assumptions!$B$24, Option3!O42*$K42*SUMIF(Option3!$D$8:$D41, $D42, Option3!U$8:U41),$K42*SUMIF($D$8:$D$22,$D42,U$8:U$22)*O42),0)</f>
        <v>0</v>
      </c>
      <c r="V42" s="9">
        <f>IF($I42,IF($C42=Assumptions!$B$24, Option3!P42*$K42*SUMIF(Option3!$D$8:$D41, $D42, Option3!V$8:V41),$K42*SUMIF($D$8:$D$22,$D42,V$8:V$22)*P42),0)</f>
        <v>0</v>
      </c>
      <c r="W42" s="9">
        <f>IF($I42,IF($C42=Assumptions!$B$24, Option3!Q42*$K42*SUMIF(Option3!$D$8:$D41, $D42, Option3!W$8:W41),$K42*SUMIF($D$8:$D$22,$D42,W$8:W$22)*Q42),0)</f>
        <v>0</v>
      </c>
      <c r="X42" s="9">
        <f>IF($I42,IF($C42=Assumptions!$B$24, Option3!R42*$K42*SUMIF(Option3!$D$8:$D41, $D42, Option3!X$8:X41),$K42*SUMIF($D$8:$D$22,$D42,X$8:X$22)*R42),0)</f>
        <v>-2580.3524795225408</v>
      </c>
      <c r="Y42" s="9">
        <f>IF($I42,IF($C42=Assumptions!$B$24, Option3!S42*$K42*SUMIF(Option3!$D$8:$D41, $D42, Option3!Y$8:Y41),$K42*SUMIF($D$8:$D$22,$D42,Y$8:Y$22)*S42),0)</f>
        <v>-2607.4398845025403</v>
      </c>
      <c r="AD42"/>
    </row>
    <row r="43" spans="1:30" ht="12.75" customHeight="1" x14ac:dyDescent="0.25">
      <c r="A43"/>
      <c r="B43" s="68" t="str">
        <f>IF(ISBLANK(Costs!B43), "", Costs!B43)</f>
        <v>Infrastructure</v>
      </c>
      <c r="C43" s="68" t="str">
        <f>IF(ISBLANK(Costs!C43), "", Costs!C43)</f>
        <v>Itron MTS</v>
      </c>
      <c r="D43" s="68" t="str">
        <f>IF(ISBLANK(Costs!D43), "", Costs!D43)</f>
        <v>Network</v>
      </c>
      <c r="E43" s="68" t="str">
        <f>IF(ISBLANK(Costs!E43), "", Costs!E43)</f>
        <v/>
      </c>
      <c r="F43" s="68" t="str">
        <f>IF(ISBLANK(Costs!F43), "", Costs!F43)</f>
        <v>Materials</v>
      </c>
      <c r="G43" s="68" t="str">
        <f>IF(ISBLANK(Costs!G43), "", Costs!G43)</f>
        <v/>
      </c>
      <c r="H43" s="46" t="str">
        <f>IF(ISBLANK(Costs!H43), "", Costs!H43)</f>
        <v>Capex reduction</v>
      </c>
      <c r="I43" s="142" t="b">
        <f>IF(ISBLANK(Costs!$C43), 0, INDEX(Assumptions!$E$15:$G$24, MATCH($C43, Assumptions!$B$15:$B$24,0), MATCH($A$3, Options, 0)))</f>
        <v>1</v>
      </c>
      <c r="J43" s="8"/>
      <c r="K43" s="55">
        <f>Costs!K43*I43</f>
        <v>-0.01</v>
      </c>
      <c r="L43"/>
      <c r="M43" s="8"/>
      <c r="N43" s="90"/>
      <c r="O43" s="79">
        <f>IF($C43="",0,IF($C43=Assumptions!$B$24,INDEX(Assumptions!E$51:E$53,MATCH($A$3,Assumptions!$B$51:$B$53,0)),INDEX(Assumptions!E$34:E$43,MATCH($C43,Assumptions!$B$34:$B$43,0))*$I43))</f>
        <v>0</v>
      </c>
      <c r="P43" s="79">
        <f>IF($C43="",0,IF($C43=Assumptions!$B$24,INDEX(Assumptions!F$51:F$53,MATCH($A$3,Assumptions!$B$51:$B$53,0)),INDEX(Assumptions!F$34:F$43,MATCH($C43,Assumptions!$B$34:$B$43,0))*$I43))</f>
        <v>0</v>
      </c>
      <c r="Q43" s="79">
        <f>IF($C43="",0,IF($C43=Assumptions!$B$24,INDEX(Assumptions!G$51:G$53,MATCH($A$3,Assumptions!$B$51:$B$53,0)),INDEX(Assumptions!G$34:G$43,MATCH($C43,Assumptions!$B$34:$B$43,0))*$I43))</f>
        <v>0</v>
      </c>
      <c r="R43" s="79">
        <f>IF($C43="",0,IF($C43=Assumptions!$B$24,INDEX(Assumptions!H$51:H$53,MATCH($A$3,Assumptions!$B$51:$B$53,0)),INDEX(Assumptions!H$34:H$43,MATCH($C43,Assumptions!$B$34:$B$43,0))*$I43))</f>
        <v>1</v>
      </c>
      <c r="S43" s="79">
        <f>IF($C43="",0,IF($C43=Assumptions!$B$24,INDEX(Assumptions!I$51:I$53,MATCH($A$3,Assumptions!$B$51:$B$53,0)),INDEX(Assumptions!I$34:I$43,MATCH($C43,Assumptions!$B$34:$B$43,0))*$I43))</f>
        <v>1</v>
      </c>
      <c r="T43" s="3"/>
      <c r="U43" s="9">
        <f>IF($I43,IF($C43=Assumptions!$B$24, Option3!O43*$K43*SUMIF(Option3!$D$8:$D42, $D43, Option3!U$8:U42),$K43*SUMIF($D$8:$D$22,$D43,U$8:U$22)*O43),0)</f>
        <v>0</v>
      </c>
      <c r="V43" s="9">
        <f>IF($I43,IF($C43=Assumptions!$B$24, Option3!P43*$K43*SUMIF(Option3!$D$8:$D42, $D43, Option3!V$8:V42),$K43*SUMIF($D$8:$D$22,$D43,V$8:V$22)*P43),0)</f>
        <v>0</v>
      </c>
      <c r="W43" s="9">
        <f>IF($I43,IF($C43=Assumptions!$B$24, Option3!Q43*$K43*SUMIF(Option3!$D$8:$D42, $D43, Option3!W$8:W42),$K43*SUMIF($D$8:$D$22,$D43,W$8:W$22)*Q43),0)</f>
        <v>0</v>
      </c>
      <c r="X43" s="9">
        <f>IF($I43,IF($C43=Assumptions!$B$24, Option3!R43*$K43*SUMIF(Option3!$D$8:$D42, $D43, Option3!X$8:X42),$K43*SUMIF($D$8:$D$22,$D43,X$8:X$22)*R43),0)</f>
        <v>-2346.25</v>
      </c>
      <c r="Y43" s="9">
        <f>IF($I43,IF($C43=Assumptions!$B$24, Option3!S43*$K43*SUMIF(Option3!$D$8:$D42, $D43, Option3!Y$8:Y42),$K43*SUMIF($D$8:$D$22,$D43,Y$8:Y$22)*S43),0)</f>
        <v>-5265</v>
      </c>
      <c r="AD43"/>
    </row>
    <row r="44" spans="1:30" ht="12.75" customHeight="1" x14ac:dyDescent="0.25">
      <c r="A44"/>
      <c r="B44" s="68" t="str">
        <f>IF(ISBLANK(Costs!B44), "", Costs!B44)</f>
        <v>Infrastructure</v>
      </c>
      <c r="C44" s="68" t="str">
        <f>IF(ISBLANK(Costs!C44), "", Costs!C44)</f>
        <v>Itron MTS</v>
      </c>
      <c r="D44" s="68" t="str">
        <f>IF(ISBLANK(Costs!D44), "", Costs!D44)</f>
        <v>Database (HANA)</v>
      </c>
      <c r="E44" s="68" t="str">
        <f>IF(ISBLANK(Costs!E44), "", Costs!E44)</f>
        <v/>
      </c>
      <c r="F44" s="68" t="str">
        <f>IF(ISBLANK(Costs!F44), "", Costs!F44)</f>
        <v>Materials</v>
      </c>
      <c r="G44" s="68" t="str">
        <f>IF(ISBLANK(Costs!G44), "", Costs!G44)</f>
        <v/>
      </c>
      <c r="H44" s="46" t="str">
        <f>IF(ISBLANK(Costs!H44), "", Costs!H44)</f>
        <v>Capex reduction</v>
      </c>
      <c r="I44" s="142" t="b">
        <f>IF(ISBLANK(Costs!$C44), 0, INDEX(Assumptions!$E$15:$G$24, MATCH($C44, Assumptions!$B$15:$B$24,0), MATCH($A$3, Options, 0)))</f>
        <v>1</v>
      </c>
      <c r="J44" s="8"/>
      <c r="K44" s="55">
        <f>Costs!K44*I44</f>
        <v>0</v>
      </c>
      <c r="L44"/>
      <c r="M44" s="8"/>
      <c r="N44" s="90"/>
      <c r="O44" s="79">
        <f>IF($C44="",0,IF($C44=Assumptions!$B$24,INDEX(Assumptions!E$51:E$53,MATCH($A$3,Assumptions!$B$51:$B$53,0)),INDEX(Assumptions!E$34:E$43,MATCH($C44,Assumptions!$B$34:$B$43,0))*$I44))</f>
        <v>0</v>
      </c>
      <c r="P44" s="79">
        <f>IF($C44="",0,IF($C44=Assumptions!$B$24,INDEX(Assumptions!F$51:F$53,MATCH($A$3,Assumptions!$B$51:$B$53,0)),INDEX(Assumptions!F$34:F$43,MATCH($C44,Assumptions!$B$34:$B$43,0))*$I44))</f>
        <v>0</v>
      </c>
      <c r="Q44" s="79">
        <f>IF($C44="",0,IF($C44=Assumptions!$B$24,INDEX(Assumptions!G$51:G$53,MATCH($A$3,Assumptions!$B$51:$B$53,0)),INDEX(Assumptions!G$34:G$43,MATCH($C44,Assumptions!$B$34:$B$43,0))*$I44))</f>
        <v>0</v>
      </c>
      <c r="R44" s="79">
        <f>IF($C44="",0,IF($C44=Assumptions!$B$24,INDEX(Assumptions!H$51:H$53,MATCH($A$3,Assumptions!$B$51:$B$53,0)),INDEX(Assumptions!H$34:H$43,MATCH($C44,Assumptions!$B$34:$B$43,0))*$I44))</f>
        <v>1</v>
      </c>
      <c r="S44" s="79">
        <f>IF($C44="",0,IF($C44=Assumptions!$B$24,INDEX(Assumptions!I$51:I$53,MATCH($A$3,Assumptions!$B$51:$B$53,0)),INDEX(Assumptions!I$34:I$43,MATCH($C44,Assumptions!$B$34:$B$43,0))*$I44))</f>
        <v>1</v>
      </c>
      <c r="T44" s="3"/>
      <c r="U44" s="9">
        <f>IF($I44,IF($C44=Assumptions!$B$24, Option3!O44*$K44*SUMIF(Option3!$D$8:$D43, $D44, Option3!U$8:U43),$K44*SUMIF($D$8:$D$22,$D44,U$8:U$22)*O44),0)</f>
        <v>0</v>
      </c>
      <c r="V44" s="9">
        <f>IF($I44,IF($C44=Assumptions!$B$24, Option3!P44*$K44*SUMIF(Option3!$D$8:$D43, $D44, Option3!V$8:V43),$K44*SUMIF($D$8:$D$22,$D44,V$8:V$22)*P44),0)</f>
        <v>0</v>
      </c>
      <c r="W44" s="9">
        <f>IF($I44,IF($C44=Assumptions!$B$24, Option3!Q44*$K44*SUMIF(Option3!$D$8:$D43, $D44, Option3!W$8:W43),$K44*SUMIF($D$8:$D$22,$D44,W$8:W$22)*Q44),0)</f>
        <v>0</v>
      </c>
      <c r="X44" s="9">
        <f>IF($I44,IF($C44=Assumptions!$B$24, Option3!R44*$K44*SUMIF(Option3!$D$8:$D43, $D44, Option3!X$8:X43),$K44*SUMIF($D$8:$D$22,$D44,X$8:X$22)*R44),0)</f>
        <v>0</v>
      </c>
      <c r="Y44" s="9">
        <f>IF($I44,IF($C44=Assumptions!$B$24, Option3!S44*$K44*SUMIF(Option3!$D$8:$D43, $D44, Option3!Y$8:Y43),$K44*SUMIF($D$8:$D$22,$D44,Y$8:Y$22)*S44),0)</f>
        <v>0</v>
      </c>
      <c r="AD44"/>
    </row>
    <row r="45" spans="1:30" ht="12.75" customHeight="1" x14ac:dyDescent="0.25">
      <c r="A45"/>
      <c r="B45" s="68" t="str">
        <f>IF(ISBLANK(Costs!B45), "", Costs!B45)</f>
        <v>Infrastructure</v>
      </c>
      <c r="C45" s="68" t="str">
        <f>IF(ISBLANK(Costs!C45), "", Costs!C45)</f>
        <v>Non-critical Apps</v>
      </c>
      <c r="D45" s="68" t="str">
        <f>IF(ISBLANK(Costs!D45), "", Costs!D45)</f>
        <v>Server</v>
      </c>
      <c r="E45" s="68" t="str">
        <f>IF(ISBLANK(Costs!E45), "", Costs!E45)</f>
        <v/>
      </c>
      <c r="F45" s="68" t="str">
        <f>IF(ISBLANK(Costs!F45), "", Costs!F45)</f>
        <v>Materials</v>
      </c>
      <c r="G45" s="68" t="str">
        <f>IF(ISBLANK(Costs!G45), "", Costs!G45)</f>
        <v/>
      </c>
      <c r="H45" s="46" t="str">
        <f>IF(ISBLANK(Costs!H45), "", Costs!H45)</f>
        <v>Capex reduction</v>
      </c>
      <c r="I45" s="142" t="b">
        <f>IF(ISBLANK(Costs!$C45), 0, INDEX(Assumptions!$E$15:$G$24, MATCH($C45, Assumptions!$B$15:$B$24,0), MATCH($A$3, Options, 0)))</f>
        <v>1</v>
      </c>
      <c r="J45" s="8"/>
      <c r="K45" s="55">
        <f>Costs!K45*I45</f>
        <v>-0.05</v>
      </c>
      <c r="L45"/>
      <c r="M45" s="8"/>
      <c r="N45" s="90"/>
      <c r="O45" s="79">
        <f>IF($C45="",0,IF($C45=Assumptions!$B$24,INDEX(Assumptions!E$51:E$53,MATCH($A$3,Assumptions!$B$51:$B$53,0)),INDEX(Assumptions!E$34:E$43,MATCH($C45,Assumptions!$B$34:$B$43,0))*$I45))</f>
        <v>0.1</v>
      </c>
      <c r="P45" s="79">
        <f>IF($C45="",0,IF($C45=Assumptions!$B$24,INDEX(Assumptions!F$51:F$53,MATCH($A$3,Assumptions!$B$51:$B$53,0)),INDEX(Assumptions!F$34:F$43,MATCH($C45,Assumptions!$B$34:$B$43,0))*$I45))</f>
        <v>0.2</v>
      </c>
      <c r="Q45" s="79">
        <f>IF($C45="",0,IF($C45=Assumptions!$B$24,INDEX(Assumptions!G$51:G$53,MATCH($A$3,Assumptions!$B$51:$B$53,0)),INDEX(Assumptions!G$34:G$43,MATCH($C45,Assumptions!$B$34:$B$43,0))*$I45))</f>
        <v>0.3</v>
      </c>
      <c r="R45" s="79">
        <f>IF($C45="",0,IF($C45=Assumptions!$B$24,INDEX(Assumptions!H$51:H$53,MATCH($A$3,Assumptions!$B$51:$B$53,0)),INDEX(Assumptions!H$34:H$43,MATCH($C45,Assumptions!$B$34:$B$43,0))*$I45))</f>
        <v>0.4</v>
      </c>
      <c r="S45" s="79">
        <f>IF($C45="",0,IF($C45=Assumptions!$B$24,INDEX(Assumptions!I$51:I$53,MATCH($A$3,Assumptions!$B$51:$B$53,0)),INDEX(Assumptions!I$34:I$43,MATCH($C45,Assumptions!$B$34:$B$43,0))*$I45))</f>
        <v>0.5</v>
      </c>
      <c r="T45" s="3"/>
      <c r="U45" s="9">
        <f>IF($I45,IF($C45=Assumptions!$B$24, Option3!O45*$K45*SUMIF(Option3!$D$8:$D44, $D45, Option3!U$8:U44),$K45*SUMIF($D$8:$D$22,$D45,U$8:U$22)*O45),0)</f>
        <v>-3189.0682759937063</v>
      </c>
      <c r="V45" s="9">
        <f>IF($I45,IF($C45=Assumptions!$B$24, Option3!P45*$K45*SUMIF(Option3!$D$8:$D44, $D45, Option3!V$8:V44),$K45*SUMIF($D$8:$D$22,$D45,V$8:V$22)*P45),0)</f>
        <v>-5336.5866719874111</v>
      </c>
      <c r="W45" s="9">
        <f>IF($I45,IF($C45=Assumptions!$B$24, Option3!Q45*$K45*SUMIF(Option3!$D$8:$D44, $D45, Option3!W$8:W44),$K45*SUMIF($D$8:$D$22,$D45,W$8:W$22)*Q45),0)</f>
        <v>-5861.3539189200837</v>
      </c>
      <c r="X45" s="9">
        <f>IF($I45,IF($C45=Assumptions!$B$24, Option3!R45*$K45*SUMIF(Option3!$D$8:$D44, $D45, Option3!X$8:X44),$K45*SUMIF($D$8:$D$22,$D45,X$8:X$22)*R45),0)</f>
        <v>-20230.070315108689</v>
      </c>
      <c r="Y45" s="9">
        <f>IF($I45,IF($C45=Assumptions!$B$24, Option3!S45*$K45*SUMIF(Option3!$D$8:$D44, $D45, Option3!Y$8:Y44),$K45*SUMIF($D$8:$D$22,$D45,Y$8:Y$22)*S45),0)</f>
        <v>-11250.278267996704</v>
      </c>
      <c r="AD45"/>
    </row>
    <row r="46" spans="1:30" ht="12.75" customHeight="1" x14ac:dyDescent="0.25">
      <c r="A46"/>
      <c r="B46" s="68" t="str">
        <f>IF(ISBLANK(Costs!B46), "", Costs!B46)</f>
        <v>Infrastructure</v>
      </c>
      <c r="C46" s="68" t="str">
        <f>IF(ISBLANK(Costs!C46), "", Costs!C46)</f>
        <v>Non-critical Apps</v>
      </c>
      <c r="D46" s="68" t="str">
        <f>IF(ISBLANK(Costs!D46), "", Costs!D46)</f>
        <v>Database (Exadata)</v>
      </c>
      <c r="E46" s="68" t="str">
        <f>IF(ISBLANK(Costs!E46), "", Costs!E46)</f>
        <v/>
      </c>
      <c r="F46" s="68" t="str">
        <f>IF(ISBLANK(Costs!F46), "", Costs!F46)</f>
        <v>Materials</v>
      </c>
      <c r="G46" s="68" t="str">
        <f>IF(ISBLANK(Costs!G46), "", Costs!G46)</f>
        <v/>
      </c>
      <c r="H46" s="46" t="str">
        <f>IF(ISBLANK(Costs!H46), "", Costs!H46)</f>
        <v>Capex reduction</v>
      </c>
      <c r="I46" s="142" t="b">
        <f>IF(ISBLANK(Costs!$C46), 0, INDEX(Assumptions!$E$15:$G$24, MATCH($C46, Assumptions!$B$15:$B$24,0), MATCH($A$3, Options, 0)))</f>
        <v>1</v>
      </c>
      <c r="J46" s="8"/>
      <c r="K46" s="55">
        <f>Costs!K46*I46</f>
        <v>-0.1</v>
      </c>
      <c r="L46"/>
      <c r="M46" s="8"/>
      <c r="N46" s="90"/>
      <c r="O46" s="79">
        <f>IF($C46="",0,IF($C46=Assumptions!$B$24,INDEX(Assumptions!E$51:E$53,MATCH($A$3,Assumptions!$B$51:$B$53,0)),INDEX(Assumptions!E$34:E$43,MATCH($C46,Assumptions!$B$34:$B$43,0))*$I46))</f>
        <v>0.1</v>
      </c>
      <c r="P46" s="79">
        <f>IF($C46="",0,IF($C46=Assumptions!$B$24,INDEX(Assumptions!F$51:F$53,MATCH($A$3,Assumptions!$B$51:$B$53,0)),INDEX(Assumptions!F$34:F$43,MATCH($C46,Assumptions!$B$34:$B$43,0))*$I46))</f>
        <v>0.2</v>
      </c>
      <c r="Q46" s="79">
        <f>IF($C46="",0,IF($C46=Assumptions!$B$24,INDEX(Assumptions!G$51:G$53,MATCH($A$3,Assumptions!$B$51:$B$53,0)),INDEX(Assumptions!G$34:G$43,MATCH($C46,Assumptions!$B$34:$B$43,0))*$I46))</f>
        <v>0.3</v>
      </c>
      <c r="R46" s="79">
        <f>IF($C46="",0,IF($C46=Assumptions!$B$24,INDEX(Assumptions!H$51:H$53,MATCH($A$3,Assumptions!$B$51:$B$53,0)),INDEX(Assumptions!H$34:H$43,MATCH($C46,Assumptions!$B$34:$B$43,0))*$I46))</f>
        <v>0.4</v>
      </c>
      <c r="S46" s="79">
        <f>IF($C46="",0,IF($C46=Assumptions!$B$24,INDEX(Assumptions!I$51:I$53,MATCH($A$3,Assumptions!$B$51:$B$53,0)),INDEX(Assumptions!I$34:I$43,MATCH($C46,Assumptions!$B$34:$B$43,0))*$I46))</f>
        <v>0.5</v>
      </c>
      <c r="T46" s="3"/>
      <c r="U46" s="9">
        <f>IF($I46,IF($C46=Assumptions!$B$24, Option3!O46*$K46*SUMIF(Option3!$D$8:$D45, $D46, Option3!U$8:U45),$K46*SUMIF($D$8:$D$22,$D46,U$8:U$22)*O46),0)</f>
        <v>-2728.4112105842264</v>
      </c>
      <c r="V46" s="9">
        <f>IF($I46,IF($C46=Assumptions!$B$24, Option3!P46*$K46*SUMIF(Option3!$D$8:$D45, $D46, Option3!V$8:V45),$K46*SUMIF($D$8:$D$22,$D46,V$8:V$22)*P46),0)</f>
        <v>-5456.8224211684528</v>
      </c>
      <c r="W46" s="9">
        <f>IF($I46,IF($C46=Assumptions!$B$24, Option3!Q46*$K46*SUMIF(Option3!$D$8:$D45, $D46, Option3!W$8:W45),$K46*SUMIF($D$8:$D$22,$D46,W$8:W$22)*Q46),0)</f>
        <v>-7280.7879265866204</v>
      </c>
      <c r="X46" s="9">
        <f>IF($I46,IF($C46=Assumptions!$B$24, Option3!R46*$K46*SUMIF(Option3!$D$8:$D45, $D46, Option3!X$8:X45),$K46*SUMIF($D$8:$D$22,$D46,X$8:X$22)*R46),0)</f>
        <v>-172405.1252996515</v>
      </c>
      <c r="Y46" s="9">
        <f>IF($I46,IF($C46=Assumptions!$B$24, Option3!S46*$K46*SUMIF(Option3!$D$8:$D45, $D46, Option3!Y$8:Y45),$K46*SUMIF($D$8:$D$22,$D46,Y$8:Y$22)*S46),0)</f>
        <v>-9873.5322813959592</v>
      </c>
      <c r="AD46"/>
    </row>
    <row r="47" spans="1:30" ht="12.75" customHeight="1" x14ac:dyDescent="0.25">
      <c r="A47"/>
      <c r="B47" s="68" t="str">
        <f>IF(ISBLANK(Costs!B47), "", Costs!B47)</f>
        <v>Infrastructure</v>
      </c>
      <c r="C47" s="68" t="str">
        <f>IF(ISBLANK(Costs!C47), "", Costs!C47)</f>
        <v>Non-critical Apps</v>
      </c>
      <c r="D47" s="68" t="str">
        <f>IF(ISBLANK(Costs!D47), "", Costs!D47)</f>
        <v>Backup</v>
      </c>
      <c r="E47" s="68" t="str">
        <f>IF(ISBLANK(Costs!E47), "", Costs!E47)</f>
        <v/>
      </c>
      <c r="F47" s="68" t="str">
        <f>IF(ISBLANK(Costs!F47), "", Costs!F47)</f>
        <v>Materials</v>
      </c>
      <c r="G47" s="68" t="str">
        <f>IF(ISBLANK(Costs!G47), "", Costs!G47)</f>
        <v/>
      </c>
      <c r="H47" s="46" t="str">
        <f>IF(ISBLANK(Costs!H47), "", Costs!H47)</f>
        <v>Capex reduction</v>
      </c>
      <c r="I47" s="142" t="b">
        <f>IF(ISBLANK(Costs!$C47), 0, INDEX(Assumptions!$E$15:$G$24, MATCH($C47, Assumptions!$B$15:$B$24,0), MATCH($A$3, Options, 0)))</f>
        <v>1</v>
      </c>
      <c r="J47" s="8"/>
      <c r="K47" s="55">
        <f>Costs!K47*I47</f>
        <v>-0.1</v>
      </c>
      <c r="L47"/>
      <c r="M47" s="8"/>
      <c r="N47" s="90"/>
      <c r="O47" s="79">
        <f>IF($C47="",0,IF($C47=Assumptions!$B$24,INDEX(Assumptions!E$51:E$53,MATCH($A$3,Assumptions!$B$51:$B$53,0)),INDEX(Assumptions!E$34:E$43,MATCH($C47,Assumptions!$B$34:$B$43,0))*$I47))</f>
        <v>0.1</v>
      </c>
      <c r="P47" s="79">
        <f>IF($C47="",0,IF($C47=Assumptions!$B$24,INDEX(Assumptions!F$51:F$53,MATCH($A$3,Assumptions!$B$51:$B$53,0)),INDEX(Assumptions!F$34:F$43,MATCH($C47,Assumptions!$B$34:$B$43,0))*$I47))</f>
        <v>0.2</v>
      </c>
      <c r="Q47" s="79">
        <f>IF($C47="",0,IF($C47=Assumptions!$B$24,INDEX(Assumptions!G$51:G$53,MATCH($A$3,Assumptions!$B$51:$B$53,0)),INDEX(Assumptions!G$34:G$43,MATCH($C47,Assumptions!$B$34:$B$43,0))*$I47))</f>
        <v>0.3</v>
      </c>
      <c r="R47" s="79">
        <f>IF($C47="",0,IF($C47=Assumptions!$B$24,INDEX(Assumptions!H$51:H$53,MATCH($A$3,Assumptions!$B$51:$B$53,0)),INDEX(Assumptions!H$34:H$43,MATCH($C47,Assumptions!$B$34:$B$43,0))*$I47))</f>
        <v>0.4</v>
      </c>
      <c r="S47" s="79">
        <f>IF($C47="",0,IF($C47=Assumptions!$B$24,INDEX(Assumptions!I$51:I$53,MATCH($A$3,Assumptions!$B$51:$B$53,0)),INDEX(Assumptions!I$34:I$43,MATCH($C47,Assumptions!$B$34:$B$43,0))*$I47))</f>
        <v>0.5</v>
      </c>
      <c r="T47" s="3"/>
      <c r="U47" s="9">
        <f>IF($I47,IF($C47=Assumptions!$B$24, Option3!O47*$K47*SUMIF(Option3!$D$8:$D46, $D47, Option3!U$8:U46),$K47*SUMIF($D$8:$D$22,$D47,U$8:U$22)*O47),0)</f>
        <v>-453.43802613770896</v>
      </c>
      <c r="V47" s="9">
        <f>IF($I47,IF($C47=Assumptions!$B$24, Option3!P47*$K47*SUMIF(Option3!$D$8:$D46, $D47, Option3!V$8:V46),$K47*SUMIF($D$8:$D$22,$D47,V$8:V$22)*P47),0)</f>
        <v>-915.59323106568809</v>
      </c>
      <c r="W47" s="9">
        <f>IF($I47,IF($C47=Assumptions!$B$24, Option3!Q47*$K47*SUMIF(Option3!$D$8:$D46, $D47, Option3!W$8:W46),$K47*SUMIF($D$8:$D$22,$D47,W$8:W$22)*Q47),0)</f>
        <v>-1233.7302316427238</v>
      </c>
      <c r="X47" s="9">
        <f>IF($I47,IF($C47=Assumptions!$B$24, Option3!R47*$K47*SUMIF(Option3!$D$8:$D46, $D47, Option3!X$8:X46),$K47*SUMIF($D$8:$D$22,$D47,X$8:X$22)*R47),0)</f>
        <v>-1352.1046992698116</v>
      </c>
      <c r="Y47" s="9">
        <f>IF($I47,IF($C47=Assumptions!$B$24, Option3!S47*$K47*SUMIF(Option3!$D$8:$D46, $D47, Option3!Y$8:Y46),$K47*SUMIF($D$8:$D$22,$D47,Y$8:Y$22)*S47),0)</f>
        <v>-1707.8731243491638</v>
      </c>
      <c r="AD47"/>
    </row>
    <row r="48" spans="1:30" ht="12.75" customHeight="1" x14ac:dyDescent="0.25">
      <c r="A48"/>
      <c r="B48" s="68" t="str">
        <f>IF(ISBLANK(Costs!B48), "", Costs!B48)</f>
        <v>Infrastructure</v>
      </c>
      <c r="C48" s="68" t="str">
        <f>IF(ISBLANK(Costs!C48), "", Costs!C48)</f>
        <v>Non-critical Apps</v>
      </c>
      <c r="D48" s="68" t="str">
        <f>IF(ISBLANK(Costs!D48), "", Costs!D48)</f>
        <v>Network</v>
      </c>
      <c r="E48" s="68" t="str">
        <f>IF(ISBLANK(Costs!E48), "", Costs!E48)</f>
        <v/>
      </c>
      <c r="F48" s="68" t="str">
        <f>IF(ISBLANK(Costs!F48), "", Costs!F48)</f>
        <v>Materials</v>
      </c>
      <c r="G48" s="68" t="str">
        <f>IF(ISBLANK(Costs!G48), "", Costs!G48)</f>
        <v/>
      </c>
      <c r="H48" s="46" t="str">
        <f>IF(ISBLANK(Costs!H48), "", Costs!H48)</f>
        <v>Capex reduction</v>
      </c>
      <c r="I48" s="142" t="b">
        <f>IF(ISBLANK(Costs!$C48), 0, INDEX(Assumptions!$E$15:$G$24, MATCH($C48, Assumptions!$B$15:$B$24,0), MATCH($A$3, Options, 0)))</f>
        <v>1</v>
      </c>
      <c r="J48" s="8"/>
      <c r="K48" s="55">
        <f>Costs!K48*I48</f>
        <v>-0.01</v>
      </c>
      <c r="L48"/>
      <c r="M48" s="8"/>
      <c r="N48" s="90"/>
      <c r="O48" s="79">
        <f>IF($C48="",0,IF($C48=Assumptions!$B$24,INDEX(Assumptions!E$51:E$53,MATCH($A$3,Assumptions!$B$51:$B$53,0)),INDEX(Assumptions!E$34:E$43,MATCH($C48,Assumptions!$B$34:$B$43,0))*$I48))</f>
        <v>0.1</v>
      </c>
      <c r="P48" s="79">
        <f>IF($C48="",0,IF($C48=Assumptions!$B$24,INDEX(Assumptions!F$51:F$53,MATCH($A$3,Assumptions!$B$51:$B$53,0)),INDEX(Assumptions!F$34:F$43,MATCH($C48,Assumptions!$B$34:$B$43,0))*$I48))</f>
        <v>0.2</v>
      </c>
      <c r="Q48" s="79">
        <f>IF($C48="",0,IF($C48=Assumptions!$B$24,INDEX(Assumptions!G$51:G$53,MATCH($A$3,Assumptions!$B$51:$B$53,0)),INDEX(Assumptions!G$34:G$43,MATCH($C48,Assumptions!$B$34:$B$43,0))*$I48))</f>
        <v>0.3</v>
      </c>
      <c r="R48" s="79">
        <f>IF($C48="",0,IF($C48=Assumptions!$B$24,INDEX(Assumptions!H$51:H$53,MATCH($A$3,Assumptions!$B$51:$B$53,0)),INDEX(Assumptions!H$34:H$43,MATCH($C48,Assumptions!$B$34:$B$43,0))*$I48))</f>
        <v>0.4</v>
      </c>
      <c r="S48" s="79">
        <f>IF($C48="",0,IF($C48=Assumptions!$B$24,INDEX(Assumptions!I$51:I$53,MATCH($A$3,Assumptions!$B$51:$B$53,0)),INDEX(Assumptions!I$34:I$43,MATCH($C48,Assumptions!$B$34:$B$43,0))*$I48))</f>
        <v>0.5</v>
      </c>
      <c r="T48" s="3"/>
      <c r="U48" s="9">
        <f>IF($I48,IF($C48=Assumptions!$B$24, Option3!O48*$K48*SUMIF(Option3!$D$8:$D47, $D48, Option3!U$8:U47),$K48*SUMIF($D$8:$D$22,$D48,U$8:U$22)*O48),0)</f>
        <v>-615.40875000000005</v>
      </c>
      <c r="V48" s="9">
        <f>IF($I48,IF($C48=Assumptions!$B$24, Option3!P48*$K48*SUMIF(Option3!$D$8:$D47, $D48, Option3!V$8:V47),$K48*SUMIF($D$8:$D$22,$D48,V$8:V$22)*P48),0)</f>
        <v>-2130.1334999999999</v>
      </c>
      <c r="W48" s="9">
        <f>IF($I48,IF($C48=Assumptions!$B$24, Option3!Q48*$K48*SUMIF(Option3!$D$8:$D47, $D48, Option3!W$8:W47),$K48*SUMIF($D$8:$D$22,$D48,W$8:W$22)*Q48),0)</f>
        <v>-885.01350000000002</v>
      </c>
      <c r="X48" s="9">
        <f>IF($I48,IF($C48=Assumptions!$B$24, Option3!R48*$K48*SUMIF(Option3!$D$8:$D47, $D48, Option3!X$8:X47),$K48*SUMIF($D$8:$D$22,$D48,X$8:X$22)*R48),0)</f>
        <v>-900.96</v>
      </c>
      <c r="Y48" s="9">
        <f>IF($I48,IF($C48=Assumptions!$B$24, Option3!S48*$K48*SUMIF(Option3!$D$8:$D47, $D48, Option3!Y$8:Y47),$K48*SUMIF($D$8:$D$22,$D48,Y$8:Y$22)*S48),0)</f>
        <v>-2527.2000000000003</v>
      </c>
      <c r="AD48"/>
    </row>
    <row r="49" spans="1:30" ht="12.75" customHeight="1" x14ac:dyDescent="0.25">
      <c r="A49"/>
      <c r="B49" s="68" t="str">
        <f>IF(ISBLANK(Costs!B49), "", Costs!B49)</f>
        <v>Infrastructure</v>
      </c>
      <c r="C49" s="68" t="str">
        <f>IF(ISBLANK(Costs!C49), "", Costs!C49)</f>
        <v>Non-critical Apps</v>
      </c>
      <c r="D49" s="68" t="str">
        <f>IF(ISBLANK(Costs!D49), "", Costs!D49)</f>
        <v>Database (HANA)</v>
      </c>
      <c r="E49" s="68" t="str">
        <f>IF(ISBLANK(Costs!E49), "", Costs!E49)</f>
        <v/>
      </c>
      <c r="F49" s="68" t="str">
        <f>IF(ISBLANK(Costs!F49), "", Costs!F49)</f>
        <v>Materials</v>
      </c>
      <c r="G49" s="68" t="str">
        <f>IF(ISBLANK(Costs!G49), "", Costs!G49)</f>
        <v/>
      </c>
      <c r="H49" s="46" t="str">
        <f>IF(ISBLANK(Costs!H49), "", Costs!H49)</f>
        <v>Capex reduction</v>
      </c>
      <c r="I49" s="142" t="b">
        <f>IF(ISBLANK(Costs!$C49), 0, INDEX(Assumptions!$E$15:$G$24, MATCH($C49, Assumptions!$B$15:$B$24,0), MATCH($A$3, Options, 0)))</f>
        <v>1</v>
      </c>
      <c r="J49" s="8"/>
      <c r="K49" s="55">
        <f>Costs!K49*I49</f>
        <v>0</v>
      </c>
      <c r="L49"/>
      <c r="M49" s="8"/>
      <c r="N49" s="90"/>
      <c r="O49" s="79">
        <f>IF($C49="",0,IF($C49=Assumptions!$B$24,INDEX(Assumptions!E$51:E$53,MATCH($A$3,Assumptions!$B$51:$B$53,0)),INDEX(Assumptions!E$34:E$43,MATCH($C49,Assumptions!$B$34:$B$43,0))*$I49))</f>
        <v>0.1</v>
      </c>
      <c r="P49" s="79">
        <f>IF($C49="",0,IF($C49=Assumptions!$B$24,INDEX(Assumptions!F$51:F$53,MATCH($A$3,Assumptions!$B$51:$B$53,0)),INDEX(Assumptions!F$34:F$43,MATCH($C49,Assumptions!$B$34:$B$43,0))*$I49))</f>
        <v>0.2</v>
      </c>
      <c r="Q49" s="79">
        <f>IF($C49="",0,IF($C49=Assumptions!$B$24,INDEX(Assumptions!G$51:G$53,MATCH($A$3,Assumptions!$B$51:$B$53,0)),INDEX(Assumptions!G$34:G$43,MATCH($C49,Assumptions!$B$34:$B$43,0))*$I49))</f>
        <v>0.3</v>
      </c>
      <c r="R49" s="79">
        <f>IF($C49="",0,IF($C49=Assumptions!$B$24,INDEX(Assumptions!H$51:H$53,MATCH($A$3,Assumptions!$B$51:$B$53,0)),INDEX(Assumptions!H$34:H$43,MATCH($C49,Assumptions!$B$34:$B$43,0))*$I49))</f>
        <v>0.4</v>
      </c>
      <c r="S49" s="79">
        <f>IF($C49="",0,IF($C49=Assumptions!$B$24,INDEX(Assumptions!I$51:I$53,MATCH($A$3,Assumptions!$B$51:$B$53,0)),INDEX(Assumptions!I$34:I$43,MATCH($C49,Assumptions!$B$34:$B$43,0))*$I49))</f>
        <v>0.5</v>
      </c>
      <c r="T49" s="3"/>
      <c r="U49" s="9">
        <f>IF($I49,IF($C49=Assumptions!$B$24, Option3!O49*$K49*SUMIF(Option3!$D$8:$D48, $D49, Option3!U$8:U48),$K49*SUMIF($D$8:$D$22,$D49,U$8:U$22)*O49),0)</f>
        <v>0</v>
      </c>
      <c r="V49" s="9">
        <f>IF($I49,IF($C49=Assumptions!$B$24, Option3!P49*$K49*SUMIF(Option3!$D$8:$D48, $D49, Option3!V$8:V48),$K49*SUMIF($D$8:$D$22,$D49,V$8:V$22)*P49),0)</f>
        <v>0</v>
      </c>
      <c r="W49" s="9">
        <f>IF($I49,IF($C49=Assumptions!$B$24, Option3!Q49*$K49*SUMIF(Option3!$D$8:$D48, $D49, Option3!W$8:W48),$K49*SUMIF($D$8:$D$22,$D49,W$8:W$22)*Q49),0)</f>
        <v>0</v>
      </c>
      <c r="X49" s="9">
        <f>IF($I49,IF($C49=Assumptions!$B$24, Option3!R49*$K49*SUMIF(Option3!$D$8:$D48, $D49, Option3!X$8:X48),$K49*SUMIF($D$8:$D$22,$D49,X$8:X$22)*R49),0)</f>
        <v>0</v>
      </c>
      <c r="Y49" s="9">
        <f>IF($I49,IF($C49=Assumptions!$B$24, Option3!S49*$K49*SUMIF(Option3!$D$8:$D48, $D49, Option3!Y$8:Y48),$K49*SUMIF($D$8:$D$22,$D49,Y$8:Y$22)*S49),0)</f>
        <v>0</v>
      </c>
      <c r="AD49"/>
    </row>
    <row r="50" spans="1:30" ht="12.75" customHeight="1" x14ac:dyDescent="0.25">
      <c r="A50"/>
      <c r="B50" s="68" t="str">
        <f>IF(ISBLANK(Costs!B50), "", Costs!B50)</f>
        <v>Infrastructure</v>
      </c>
      <c r="C50" s="68" t="str">
        <f>IF(ISBLANK(Costs!C50), "", Costs!C50)</f>
        <v>Sharepoint</v>
      </c>
      <c r="D50" s="68" t="str">
        <f>IF(ISBLANK(Costs!D50), "", Costs!D50)</f>
        <v>Server</v>
      </c>
      <c r="E50" s="68" t="str">
        <f>IF(ISBLANK(Costs!E50), "", Costs!E50)</f>
        <v/>
      </c>
      <c r="F50" s="68" t="str">
        <f>IF(ISBLANK(Costs!F50), "", Costs!F50)</f>
        <v>Materials</v>
      </c>
      <c r="G50" s="68" t="str">
        <f>IF(ISBLANK(Costs!G50), "", Costs!G50)</f>
        <v/>
      </c>
      <c r="H50" s="46" t="str">
        <f>IF(ISBLANK(Costs!H50), "", Costs!H50)</f>
        <v>Capex reduction</v>
      </c>
      <c r="I50" s="142" t="b">
        <f>IF(ISBLANK(Costs!$C50), 0, INDEX(Assumptions!$E$15:$G$24, MATCH($C50, Assumptions!$B$15:$B$24,0), MATCH($A$3, Options, 0)))</f>
        <v>1</v>
      </c>
      <c r="J50" s="8"/>
      <c r="K50" s="55">
        <f>Costs!K50*I50</f>
        <v>-0.03</v>
      </c>
      <c r="L50"/>
      <c r="M50" s="8"/>
      <c r="N50" s="90"/>
      <c r="O50" s="79">
        <f>IF($C50="",0,IF($C50=Assumptions!$B$24,INDEX(Assumptions!E$51:E$53,MATCH($A$3,Assumptions!$B$51:$B$53,0)),INDEX(Assumptions!E$34:E$43,MATCH($C50,Assumptions!$B$34:$B$43,0))*$I50))</f>
        <v>1</v>
      </c>
      <c r="P50" s="79">
        <f>IF($C50="",0,IF($C50=Assumptions!$B$24,INDEX(Assumptions!F$51:F$53,MATCH($A$3,Assumptions!$B$51:$B$53,0)),INDEX(Assumptions!F$34:F$43,MATCH($C50,Assumptions!$B$34:$B$43,0))*$I50))</f>
        <v>1</v>
      </c>
      <c r="Q50" s="79">
        <f>IF($C50="",0,IF($C50=Assumptions!$B$24,INDEX(Assumptions!G$51:G$53,MATCH($A$3,Assumptions!$B$51:$B$53,0)),INDEX(Assumptions!G$34:G$43,MATCH($C50,Assumptions!$B$34:$B$43,0))*$I50))</f>
        <v>1</v>
      </c>
      <c r="R50" s="79">
        <f>IF($C50="",0,IF($C50=Assumptions!$B$24,INDEX(Assumptions!H$51:H$53,MATCH($A$3,Assumptions!$B$51:$B$53,0)),INDEX(Assumptions!H$34:H$43,MATCH($C50,Assumptions!$B$34:$B$43,0))*$I50))</f>
        <v>1</v>
      </c>
      <c r="S50" s="79">
        <f>IF($C50="",0,IF($C50=Assumptions!$B$24,INDEX(Assumptions!I$51:I$53,MATCH($A$3,Assumptions!$B$51:$B$53,0)),INDEX(Assumptions!I$34:I$43,MATCH($C50,Assumptions!$B$34:$B$43,0))*$I50))</f>
        <v>1</v>
      </c>
      <c r="T50" s="3"/>
      <c r="U50" s="9">
        <f>IF($I50,IF($C50=Assumptions!$B$24, Option3!O50*$K50*SUMIF(Option3!$D$8:$D49, $D50, Option3!U$8:U49),$K50*SUMIF($D$8:$D$22,$D50,U$8:U$22)*O50),0)</f>
        <v>-19524.907812206358</v>
      </c>
      <c r="V50" s="9">
        <f>IF($I50,IF($C50=Assumptions!$B$24, Option3!P50*$K50*SUMIF(Option3!$D$8:$D49, $D50, Option3!V$8:V49),$K50*SUMIF($D$8:$D$22,$D50,V$8:V$22)*P50),0)</f>
        <v>-16336.489812206357</v>
      </c>
      <c r="W50" s="9">
        <f>IF($I50,IF($C50=Assumptions!$B$24, Option3!Q50*$K50*SUMIF(Option3!$D$8:$D49, $D50, Option3!W$8:W49),$K50*SUMIF($D$8:$D$22,$D50,W$8:W$22)*Q50),0)</f>
        <v>-12085.265812206359</v>
      </c>
      <c r="X50" s="9">
        <f>IF($I50,IF($C50=Assumptions!$B$24, Option3!R50*$K50*SUMIF(Option3!$D$8:$D49, $D50, Option3!X$8:X49),$K50*SUMIF($D$8:$D$22,$D50,X$8:X$22)*R50),0)</f>
        <v>-31942.216287013711</v>
      </c>
      <c r="Y50" s="9">
        <f>IF($I50,IF($C50=Assumptions!$B$24, Option3!S50*$K50*SUMIF(Option3!$D$8:$D49, $D50, Option3!Y$8:Y49),$K50*SUMIF($D$8:$D$22,$D50,Y$8:Y$22)*S50),0)</f>
        <v>-14210.87781220636</v>
      </c>
      <c r="AD50"/>
    </row>
    <row r="51" spans="1:30" ht="12.75" customHeight="1" x14ac:dyDescent="0.25">
      <c r="A51"/>
      <c r="B51" s="68" t="str">
        <f>IF(ISBLANK(Costs!B51), "", Costs!B51)</f>
        <v>Infrastructure</v>
      </c>
      <c r="C51" s="68" t="str">
        <f>IF(ISBLANK(Costs!C51), "", Costs!C51)</f>
        <v>Sharepoint</v>
      </c>
      <c r="D51" s="68" t="str">
        <f>IF(ISBLANK(Costs!D51), "", Costs!D51)</f>
        <v>Database (Exadata)</v>
      </c>
      <c r="E51" s="68" t="str">
        <f>IF(ISBLANK(Costs!E51), "", Costs!E51)</f>
        <v/>
      </c>
      <c r="F51" s="68" t="str">
        <f>IF(ISBLANK(Costs!F51), "", Costs!F51)</f>
        <v>Materials</v>
      </c>
      <c r="G51" s="68" t="str">
        <f>IF(ISBLANK(Costs!G51), "", Costs!G51)</f>
        <v/>
      </c>
      <c r="H51" s="46" t="str">
        <f>IF(ISBLANK(Costs!H51), "", Costs!H51)</f>
        <v>Capex reduction</v>
      </c>
      <c r="I51" s="142" t="b">
        <f>IF(ISBLANK(Costs!$C51), 0, INDEX(Assumptions!$E$15:$G$24, MATCH($C51, Assumptions!$B$15:$B$24,0), MATCH($A$3, Options, 0)))</f>
        <v>1</v>
      </c>
      <c r="J51" s="8"/>
      <c r="K51" s="55">
        <f>Costs!K51*I51</f>
        <v>0</v>
      </c>
      <c r="L51"/>
      <c r="M51" s="8"/>
      <c r="N51" s="90"/>
      <c r="O51" s="79">
        <f>IF($C51="",0,IF($C51=Assumptions!$B$24,INDEX(Assumptions!E$51:E$53,MATCH($A$3,Assumptions!$B$51:$B$53,0)),INDEX(Assumptions!E$34:E$43,MATCH($C51,Assumptions!$B$34:$B$43,0))*$I51))</f>
        <v>1</v>
      </c>
      <c r="P51" s="79">
        <f>IF($C51="",0,IF($C51=Assumptions!$B$24,INDEX(Assumptions!F$51:F$53,MATCH($A$3,Assumptions!$B$51:$B$53,0)),INDEX(Assumptions!F$34:F$43,MATCH($C51,Assumptions!$B$34:$B$43,0))*$I51))</f>
        <v>1</v>
      </c>
      <c r="Q51" s="79">
        <f>IF($C51="",0,IF($C51=Assumptions!$B$24,INDEX(Assumptions!G$51:G$53,MATCH($A$3,Assumptions!$B$51:$B$53,0)),INDEX(Assumptions!G$34:G$43,MATCH($C51,Assumptions!$B$34:$B$43,0))*$I51))</f>
        <v>1</v>
      </c>
      <c r="R51" s="79">
        <f>IF($C51="",0,IF($C51=Assumptions!$B$24,INDEX(Assumptions!H$51:H$53,MATCH($A$3,Assumptions!$B$51:$B$53,0)),INDEX(Assumptions!H$34:H$43,MATCH($C51,Assumptions!$B$34:$B$43,0))*$I51))</f>
        <v>1</v>
      </c>
      <c r="S51" s="79">
        <f>IF($C51="",0,IF($C51=Assumptions!$B$24,INDEX(Assumptions!I$51:I$53,MATCH($A$3,Assumptions!$B$51:$B$53,0)),INDEX(Assumptions!I$34:I$43,MATCH($C51,Assumptions!$B$34:$B$43,0))*$I51))</f>
        <v>1</v>
      </c>
      <c r="T51" s="3"/>
      <c r="U51" s="9">
        <f>IF($I51,IF($C51=Assumptions!$B$24, Option3!O51*$K51*SUMIF(Option3!$D$8:$D50, $D51, Option3!U$8:U50),$K51*SUMIF($D$8:$D$22,$D51,U$8:U$22)*O51),0)</f>
        <v>0</v>
      </c>
      <c r="V51" s="9">
        <f>IF($I51,IF($C51=Assumptions!$B$24, Option3!P51*$K51*SUMIF(Option3!$D$8:$D50, $D51, Option3!V$8:V50),$K51*SUMIF($D$8:$D$22,$D51,V$8:V$22)*P51),0)</f>
        <v>0</v>
      </c>
      <c r="W51" s="9">
        <f>IF($I51,IF($C51=Assumptions!$B$24, Option3!Q51*$K51*SUMIF(Option3!$D$8:$D50, $D51, Option3!W$8:W50),$K51*SUMIF($D$8:$D$22,$D51,W$8:W$22)*Q51),0)</f>
        <v>0</v>
      </c>
      <c r="X51" s="9">
        <f>IF($I51,IF($C51=Assumptions!$B$24, Option3!R51*$K51*SUMIF(Option3!$D$8:$D50, $D51, Option3!X$8:X50),$K51*SUMIF($D$8:$D$22,$D51,X$8:X$22)*R51),0)</f>
        <v>0</v>
      </c>
      <c r="Y51" s="9">
        <f>IF($I51,IF($C51=Assumptions!$B$24, Option3!S51*$K51*SUMIF(Option3!$D$8:$D50, $D51, Option3!Y$8:Y50),$K51*SUMIF($D$8:$D$22,$D51,Y$8:Y$22)*S51),0)</f>
        <v>0</v>
      </c>
      <c r="AD51"/>
    </row>
    <row r="52" spans="1:30" ht="12.75" customHeight="1" x14ac:dyDescent="0.25">
      <c r="A52"/>
      <c r="B52" s="68" t="str">
        <f>IF(ISBLANK(Costs!B52), "", Costs!B52)</f>
        <v>Infrastructure</v>
      </c>
      <c r="C52" s="68" t="str">
        <f>IF(ISBLANK(Costs!C52), "", Costs!C52)</f>
        <v>Sharepoint</v>
      </c>
      <c r="D52" s="68" t="str">
        <f>IF(ISBLANK(Costs!D52), "", Costs!D52)</f>
        <v>Backup</v>
      </c>
      <c r="E52" s="68" t="str">
        <f>IF(ISBLANK(Costs!E52), "", Costs!E52)</f>
        <v/>
      </c>
      <c r="F52" s="68" t="str">
        <f>IF(ISBLANK(Costs!F52), "", Costs!F52)</f>
        <v>Materials</v>
      </c>
      <c r="G52" s="68" t="str">
        <f>IF(ISBLANK(Costs!G52), "", Costs!G52)</f>
        <v/>
      </c>
      <c r="H52" s="46" t="str">
        <f>IF(ISBLANK(Costs!H52), "", Costs!H52)</f>
        <v>Capex reduction</v>
      </c>
      <c r="I52" s="142" t="b">
        <f>IF(ISBLANK(Costs!$C52), 0, INDEX(Assumptions!$E$15:$G$24, MATCH($C52, Assumptions!$B$15:$B$24,0), MATCH($A$3, Options, 0)))</f>
        <v>1</v>
      </c>
      <c r="J52" s="8"/>
      <c r="K52" s="55">
        <f>Costs!K52*I52</f>
        <v>0</v>
      </c>
      <c r="L52"/>
      <c r="M52" s="8"/>
      <c r="N52" s="90"/>
      <c r="O52" s="79">
        <f>IF($C52="",0,IF($C52=Assumptions!$B$24,INDEX(Assumptions!E$51:E$53,MATCH($A$3,Assumptions!$B$51:$B$53,0)),INDEX(Assumptions!E$34:E$43,MATCH($C52,Assumptions!$B$34:$B$43,0))*$I52))</f>
        <v>1</v>
      </c>
      <c r="P52" s="79">
        <f>IF($C52="",0,IF($C52=Assumptions!$B$24,INDEX(Assumptions!F$51:F$53,MATCH($A$3,Assumptions!$B$51:$B$53,0)),INDEX(Assumptions!F$34:F$43,MATCH($C52,Assumptions!$B$34:$B$43,0))*$I52))</f>
        <v>1</v>
      </c>
      <c r="Q52" s="79">
        <f>IF($C52="",0,IF($C52=Assumptions!$B$24,INDEX(Assumptions!G$51:G$53,MATCH($A$3,Assumptions!$B$51:$B$53,0)),INDEX(Assumptions!G$34:G$43,MATCH($C52,Assumptions!$B$34:$B$43,0))*$I52))</f>
        <v>1</v>
      </c>
      <c r="R52" s="79">
        <f>IF($C52="",0,IF($C52=Assumptions!$B$24,INDEX(Assumptions!H$51:H$53,MATCH($A$3,Assumptions!$B$51:$B$53,0)),INDEX(Assumptions!H$34:H$43,MATCH($C52,Assumptions!$B$34:$B$43,0))*$I52))</f>
        <v>1</v>
      </c>
      <c r="S52" s="79">
        <f>IF($C52="",0,IF($C52=Assumptions!$B$24,INDEX(Assumptions!I$51:I$53,MATCH($A$3,Assumptions!$B$51:$B$53,0)),INDEX(Assumptions!I$34:I$43,MATCH($C52,Assumptions!$B$34:$B$43,0))*$I52))</f>
        <v>1</v>
      </c>
      <c r="T52" s="3"/>
      <c r="U52" s="9">
        <f>IF($I52,IF($C52=Assumptions!$B$24, Option3!O52*$K52*SUMIF(Option3!$D$8:$D51, $D52, Option3!U$8:U51),$K52*SUMIF($D$8:$D$22,$D52,U$8:U$22)*O52),0)</f>
        <v>0</v>
      </c>
      <c r="V52" s="9">
        <f>IF($I52,IF($C52=Assumptions!$B$24, Option3!P52*$K52*SUMIF(Option3!$D$8:$D51, $D52, Option3!V$8:V51),$K52*SUMIF($D$8:$D$22,$D52,V$8:V$22)*P52),0)</f>
        <v>0</v>
      </c>
      <c r="W52" s="9">
        <f>IF($I52,IF($C52=Assumptions!$B$24, Option3!Q52*$K52*SUMIF(Option3!$D$8:$D51, $D52, Option3!W$8:W51),$K52*SUMIF($D$8:$D$22,$D52,W$8:W$22)*Q52),0)</f>
        <v>0</v>
      </c>
      <c r="X52" s="9">
        <f>IF($I52,IF($C52=Assumptions!$B$24, Option3!R52*$K52*SUMIF(Option3!$D$8:$D51, $D52, Option3!X$8:X51),$K52*SUMIF($D$8:$D$22,$D52,X$8:X$22)*R52),0)</f>
        <v>0</v>
      </c>
      <c r="Y52" s="9">
        <f>IF($I52,IF($C52=Assumptions!$B$24, Option3!S52*$K52*SUMIF(Option3!$D$8:$D51, $D52, Option3!Y$8:Y51),$K52*SUMIF($D$8:$D$22,$D52,Y$8:Y$22)*S52),0)</f>
        <v>0</v>
      </c>
      <c r="AD52"/>
    </row>
    <row r="53" spans="1:30" ht="12.75" customHeight="1" x14ac:dyDescent="0.25">
      <c r="A53"/>
      <c r="B53" s="68" t="str">
        <f>IF(ISBLANK(Costs!B53), "", Costs!B53)</f>
        <v>Infrastructure</v>
      </c>
      <c r="C53" s="68" t="str">
        <f>IF(ISBLANK(Costs!C53), "", Costs!C53)</f>
        <v>Sharepoint</v>
      </c>
      <c r="D53" s="68" t="str">
        <f>IF(ISBLANK(Costs!D53), "", Costs!D53)</f>
        <v>Network</v>
      </c>
      <c r="E53" s="68" t="str">
        <f>IF(ISBLANK(Costs!E53), "", Costs!E53)</f>
        <v/>
      </c>
      <c r="F53" s="68" t="str">
        <f>IF(ISBLANK(Costs!F53), "", Costs!F53)</f>
        <v>Materials</v>
      </c>
      <c r="G53" s="68" t="str">
        <f>IF(ISBLANK(Costs!G53), "", Costs!G53)</f>
        <v/>
      </c>
      <c r="H53" s="46" t="str">
        <f>IF(ISBLANK(Costs!H53), "", Costs!H53)</f>
        <v>Capex reduction</v>
      </c>
      <c r="I53" s="142" t="b">
        <f>IF(ISBLANK(Costs!$C53), 0, INDEX(Assumptions!$E$15:$G$24, MATCH($C53, Assumptions!$B$15:$B$24,0), MATCH($A$3, Options, 0)))</f>
        <v>1</v>
      </c>
      <c r="J53" s="8"/>
      <c r="K53" s="55">
        <f>Costs!K53*I53</f>
        <v>-0.01</v>
      </c>
      <c r="L53"/>
      <c r="M53" s="8"/>
      <c r="N53" s="90"/>
      <c r="O53" s="79">
        <f>IF($C53="",0,IF($C53=Assumptions!$B$24,INDEX(Assumptions!E$51:E$53,MATCH($A$3,Assumptions!$B$51:$B$53,0)),INDEX(Assumptions!E$34:E$43,MATCH($C53,Assumptions!$B$34:$B$43,0))*$I53))</f>
        <v>1</v>
      </c>
      <c r="P53" s="79">
        <f>IF($C53="",0,IF($C53=Assumptions!$B$24,INDEX(Assumptions!F$51:F$53,MATCH($A$3,Assumptions!$B$51:$B$53,0)),INDEX(Assumptions!F$34:F$43,MATCH($C53,Assumptions!$B$34:$B$43,0))*$I53))</f>
        <v>1</v>
      </c>
      <c r="Q53" s="79">
        <f>IF($C53="",0,IF($C53=Assumptions!$B$24,INDEX(Assumptions!G$51:G$53,MATCH($A$3,Assumptions!$B$51:$B$53,0)),INDEX(Assumptions!G$34:G$43,MATCH($C53,Assumptions!$B$34:$B$43,0))*$I53))</f>
        <v>1</v>
      </c>
      <c r="R53" s="79">
        <f>IF($C53="",0,IF($C53=Assumptions!$B$24,INDEX(Assumptions!H$51:H$53,MATCH($A$3,Assumptions!$B$51:$B$53,0)),INDEX(Assumptions!H$34:H$43,MATCH($C53,Assumptions!$B$34:$B$43,0))*$I53))</f>
        <v>1</v>
      </c>
      <c r="S53" s="79">
        <f>IF($C53="",0,IF($C53=Assumptions!$B$24,INDEX(Assumptions!I$51:I$53,MATCH($A$3,Assumptions!$B$51:$B$53,0)),INDEX(Assumptions!I$34:I$43,MATCH($C53,Assumptions!$B$34:$B$43,0))*$I53))</f>
        <v>1</v>
      </c>
      <c r="T53" s="3"/>
      <c r="U53" s="9">
        <f>IF($I53,IF($C53=Assumptions!$B$24, Option3!O53*$K53*SUMIF(Option3!$D$8:$D52, $D53, Option3!U$8:U52),$K53*SUMIF($D$8:$D$22,$D53,U$8:U$22)*O53),0)</f>
        <v>-6216.25</v>
      </c>
      <c r="V53" s="9">
        <f>IF($I53,IF($C53=Assumptions!$B$24, Option3!P53*$K53*SUMIF(Option3!$D$8:$D52, $D53, Option3!V$8:V52),$K53*SUMIF($D$8:$D$22,$D53,V$8:V$22)*P53),0)</f>
        <v>-10758.25</v>
      </c>
      <c r="W53" s="9">
        <f>IF($I53,IF($C53=Assumptions!$B$24, Option3!Q53*$K53*SUMIF(Option3!$D$8:$D52, $D53, Option3!W$8:W52),$K53*SUMIF($D$8:$D$22,$D53,W$8:W$22)*Q53),0)</f>
        <v>-3010.25</v>
      </c>
      <c r="X53" s="9">
        <f>IF($I53,IF($C53=Assumptions!$B$24, Option3!R53*$K53*SUMIF(Option3!$D$8:$D52, $D53, Option3!X$8:X52),$K53*SUMIF($D$8:$D$22,$D53,X$8:X$22)*R53),0)</f>
        <v>-2346.25</v>
      </c>
      <c r="Y53" s="9">
        <f>IF($I53,IF($C53=Assumptions!$B$24, Option3!S53*$K53*SUMIF(Option3!$D$8:$D52, $D53, Option3!Y$8:Y52),$K53*SUMIF($D$8:$D$22,$D53,Y$8:Y$22)*S53),0)</f>
        <v>-5265</v>
      </c>
      <c r="AD53"/>
    </row>
    <row r="54" spans="1:30" ht="12.75" customHeight="1" x14ac:dyDescent="0.25">
      <c r="A54"/>
      <c r="B54" s="68" t="str">
        <f>IF(ISBLANK(Costs!B54), "", Costs!B54)</f>
        <v>Infrastructure</v>
      </c>
      <c r="C54" s="68" t="str">
        <f>IF(ISBLANK(Costs!C54), "", Costs!C54)</f>
        <v>Sharepoint</v>
      </c>
      <c r="D54" s="68" t="str">
        <f>IF(ISBLANK(Costs!D54), "", Costs!D54)</f>
        <v>Database (HANA)</v>
      </c>
      <c r="E54" s="68" t="str">
        <f>IF(ISBLANK(Costs!E54), "", Costs!E54)</f>
        <v/>
      </c>
      <c r="F54" s="68" t="str">
        <f>IF(ISBLANK(Costs!F54), "", Costs!F54)</f>
        <v>Materials</v>
      </c>
      <c r="G54" s="68" t="str">
        <f>IF(ISBLANK(Costs!G54), "", Costs!G54)</f>
        <v/>
      </c>
      <c r="H54" s="46" t="str">
        <f>IF(ISBLANK(Costs!H54), "", Costs!H54)</f>
        <v>Capex reduction</v>
      </c>
      <c r="I54" s="142" t="b">
        <f>IF(ISBLANK(Costs!$C54), 0, INDEX(Assumptions!$E$15:$G$24, MATCH($C54, Assumptions!$B$15:$B$24,0), MATCH($A$3, Options, 0)))</f>
        <v>1</v>
      </c>
      <c r="J54" s="8"/>
      <c r="K54" s="55">
        <f>Costs!K54*I54</f>
        <v>0</v>
      </c>
      <c r="L54"/>
      <c r="M54" s="8"/>
      <c r="N54" s="90"/>
      <c r="O54" s="79">
        <f>IF($C54="",0,IF($C54=Assumptions!$B$24,INDEX(Assumptions!E$51:E$53,MATCH($A$3,Assumptions!$B$51:$B$53,0)),INDEX(Assumptions!E$34:E$43,MATCH($C54,Assumptions!$B$34:$B$43,0))*$I54))</f>
        <v>1</v>
      </c>
      <c r="P54" s="79">
        <f>IF($C54="",0,IF($C54=Assumptions!$B$24,INDEX(Assumptions!F$51:F$53,MATCH($A$3,Assumptions!$B$51:$B$53,0)),INDEX(Assumptions!F$34:F$43,MATCH($C54,Assumptions!$B$34:$B$43,0))*$I54))</f>
        <v>1</v>
      </c>
      <c r="Q54" s="79">
        <f>IF($C54="",0,IF($C54=Assumptions!$B$24,INDEX(Assumptions!G$51:G$53,MATCH($A$3,Assumptions!$B$51:$B$53,0)),INDEX(Assumptions!G$34:G$43,MATCH($C54,Assumptions!$B$34:$B$43,0))*$I54))</f>
        <v>1</v>
      </c>
      <c r="R54" s="79">
        <f>IF($C54="",0,IF($C54=Assumptions!$B$24,INDEX(Assumptions!H$51:H$53,MATCH($A$3,Assumptions!$B$51:$B$53,0)),INDEX(Assumptions!H$34:H$43,MATCH($C54,Assumptions!$B$34:$B$43,0))*$I54))</f>
        <v>1</v>
      </c>
      <c r="S54" s="79">
        <f>IF($C54="",0,IF($C54=Assumptions!$B$24,INDEX(Assumptions!I$51:I$53,MATCH($A$3,Assumptions!$B$51:$B$53,0)),INDEX(Assumptions!I$34:I$43,MATCH($C54,Assumptions!$B$34:$B$43,0))*$I54))</f>
        <v>1</v>
      </c>
      <c r="T54" s="3"/>
      <c r="U54" s="9">
        <f>IF($I54,IF($C54=Assumptions!$B$24, Option3!O54*$K54*SUMIF(Option3!$D$8:$D53, $D54, Option3!U$8:U53),$K54*SUMIF($D$8:$D$22,$D54,U$8:U$22)*O54),0)</f>
        <v>0</v>
      </c>
      <c r="V54" s="9">
        <f>IF($I54,IF($C54=Assumptions!$B$24, Option3!P54*$K54*SUMIF(Option3!$D$8:$D53, $D54, Option3!V$8:V53),$K54*SUMIF($D$8:$D$22,$D54,V$8:V$22)*P54),0)</f>
        <v>0</v>
      </c>
      <c r="W54" s="9">
        <f>IF($I54,IF($C54=Assumptions!$B$24, Option3!Q54*$K54*SUMIF(Option3!$D$8:$D53, $D54, Option3!W$8:W53),$K54*SUMIF($D$8:$D$22,$D54,W$8:W$22)*Q54),0)</f>
        <v>0</v>
      </c>
      <c r="X54" s="9">
        <f>IF($I54,IF($C54=Assumptions!$B$24, Option3!R54*$K54*SUMIF(Option3!$D$8:$D53, $D54, Option3!X$8:X53),$K54*SUMIF($D$8:$D$22,$D54,X$8:X$22)*R54),0)</f>
        <v>0</v>
      </c>
      <c r="Y54" s="9">
        <f>IF($I54,IF($C54=Assumptions!$B$24, Option3!S54*$K54*SUMIF(Option3!$D$8:$D53, $D54, Option3!Y$8:Y53),$K54*SUMIF($D$8:$D$22,$D54,Y$8:Y$22)*S54),0)</f>
        <v>0</v>
      </c>
      <c r="AD54"/>
    </row>
    <row r="55" spans="1:30" ht="12.75" customHeight="1" x14ac:dyDescent="0.25">
      <c r="A55"/>
      <c r="B55" s="68" t="str">
        <f>IF(ISBLANK(Costs!B55), "", Costs!B55)</f>
        <v>Infrastructure</v>
      </c>
      <c r="C55" s="68" t="str">
        <f>IF(ISBLANK(Costs!C55), "", Costs!C55)</f>
        <v>webMethods</v>
      </c>
      <c r="D55" s="68" t="str">
        <f>IF(ISBLANK(Costs!D55), "", Costs!D55)</f>
        <v>Server</v>
      </c>
      <c r="E55" s="68" t="str">
        <f>IF(ISBLANK(Costs!E55), "", Costs!E55)</f>
        <v/>
      </c>
      <c r="F55" s="68" t="str">
        <f>IF(ISBLANK(Costs!F55), "", Costs!F55)</f>
        <v>Materials</v>
      </c>
      <c r="G55" s="68" t="str">
        <f>IF(ISBLANK(Costs!G55), "", Costs!G55)</f>
        <v/>
      </c>
      <c r="H55" s="46" t="str">
        <f>IF(ISBLANK(Costs!H55), "", Costs!H55)</f>
        <v>Capex reduction</v>
      </c>
      <c r="I55" s="142" t="b">
        <f>IF(ISBLANK(Costs!$C55), 0, INDEX(Assumptions!$E$15:$G$24, MATCH($C55, Assumptions!$B$15:$B$24,0), MATCH($A$3, Options, 0)))</f>
        <v>1</v>
      </c>
      <c r="J55" s="8"/>
      <c r="K55" s="55">
        <f>Costs!K55*I55</f>
        <v>-0.01</v>
      </c>
      <c r="L55"/>
      <c r="M55" s="8"/>
      <c r="N55" s="90"/>
      <c r="O55" s="79">
        <f>IF($C55="",0,IF($C55=Assumptions!$B$24,INDEX(Assumptions!E$51:E$53,MATCH($A$3,Assumptions!$B$51:$B$53,0)),INDEX(Assumptions!E$34:E$43,MATCH($C55,Assumptions!$B$34:$B$43,0))*$I55))</f>
        <v>1</v>
      </c>
      <c r="P55" s="79">
        <f>IF($C55="",0,IF($C55=Assumptions!$B$24,INDEX(Assumptions!F$51:F$53,MATCH($A$3,Assumptions!$B$51:$B$53,0)),INDEX(Assumptions!F$34:F$43,MATCH($C55,Assumptions!$B$34:$B$43,0))*$I55))</f>
        <v>1</v>
      </c>
      <c r="Q55" s="79">
        <f>IF($C55="",0,IF($C55=Assumptions!$B$24,INDEX(Assumptions!G$51:G$53,MATCH($A$3,Assumptions!$B$51:$B$53,0)),INDEX(Assumptions!G$34:G$43,MATCH($C55,Assumptions!$B$34:$B$43,0))*$I55))</f>
        <v>1</v>
      </c>
      <c r="R55" s="79">
        <f>IF($C55="",0,IF($C55=Assumptions!$B$24,INDEX(Assumptions!H$51:H$53,MATCH($A$3,Assumptions!$B$51:$B$53,0)),INDEX(Assumptions!H$34:H$43,MATCH($C55,Assumptions!$B$34:$B$43,0))*$I55))</f>
        <v>1</v>
      </c>
      <c r="S55" s="79">
        <f>IF($C55="",0,IF($C55=Assumptions!$B$24,INDEX(Assumptions!I$51:I$53,MATCH($A$3,Assumptions!$B$51:$B$53,0)),INDEX(Assumptions!I$34:I$43,MATCH($C55,Assumptions!$B$34:$B$43,0))*$I55))</f>
        <v>1</v>
      </c>
      <c r="T55" s="3"/>
      <c r="U55" s="9">
        <f>IF($I55,IF($C55=Assumptions!$B$24, Option3!O55*$K55*SUMIF(Option3!$D$8:$D54, $D55, Option3!U$8:U54),$K55*SUMIF($D$8:$D$22,$D55,U$8:U$22)*O55),0)</f>
        <v>-6508.3026040687864</v>
      </c>
      <c r="V55" s="9">
        <f>IF($I55,IF($C55=Assumptions!$B$24, Option3!P55*$K55*SUMIF(Option3!$D$8:$D54, $D55, Option3!V$8:V54),$K55*SUMIF($D$8:$D$22,$D55,V$8:V$22)*P55),0)</f>
        <v>-5445.4966040687859</v>
      </c>
      <c r="W55" s="9">
        <f>IF($I55,IF($C55=Assumptions!$B$24, Option3!Q55*$K55*SUMIF(Option3!$D$8:$D54, $D55, Option3!W$8:W54),$K55*SUMIF($D$8:$D$22,$D55,W$8:W$22)*Q55),0)</f>
        <v>-4028.4219374021195</v>
      </c>
      <c r="X55" s="9">
        <f>IF($I55,IF($C55=Assumptions!$B$24, Option3!R55*$K55*SUMIF(Option3!$D$8:$D54, $D55, Option3!X$8:X54),$K55*SUMIF($D$8:$D$22,$D55,X$8:X$22)*R55),0)</f>
        <v>-10647.405429004571</v>
      </c>
      <c r="Y55" s="9">
        <f>IF($I55,IF($C55=Assumptions!$B$24, Option3!S55*$K55*SUMIF(Option3!$D$8:$D54, $D55, Option3!Y$8:Y54),$K55*SUMIF($D$8:$D$22,$D55,Y$8:Y$22)*S55),0)</f>
        <v>-4736.9592707354532</v>
      </c>
      <c r="AD55"/>
    </row>
    <row r="56" spans="1:30" ht="12.75" customHeight="1" x14ac:dyDescent="0.25">
      <c r="A56"/>
      <c r="B56" s="68" t="str">
        <f>IF(ISBLANK(Costs!B56), "", Costs!B56)</f>
        <v>Infrastructure</v>
      </c>
      <c r="C56" s="68" t="str">
        <f>IF(ISBLANK(Costs!C56), "", Costs!C56)</f>
        <v>webMethods</v>
      </c>
      <c r="D56" s="68" t="str">
        <f>IF(ISBLANK(Costs!D56), "", Costs!D56)</f>
        <v>Database (Exadata)</v>
      </c>
      <c r="E56" s="68" t="str">
        <f>IF(ISBLANK(Costs!E56), "", Costs!E56)</f>
        <v/>
      </c>
      <c r="F56" s="68" t="str">
        <f>IF(ISBLANK(Costs!F56), "", Costs!F56)</f>
        <v>Materials</v>
      </c>
      <c r="G56" s="68" t="str">
        <f>IF(ISBLANK(Costs!G56), "", Costs!G56)</f>
        <v/>
      </c>
      <c r="H56" s="46" t="str">
        <f>IF(ISBLANK(Costs!H56), "", Costs!H56)</f>
        <v>Capex reduction</v>
      </c>
      <c r="I56" s="142" t="b">
        <f>IF(ISBLANK(Costs!$C56), 0, INDEX(Assumptions!$E$15:$G$24, MATCH($C56, Assumptions!$B$15:$B$24,0), MATCH($A$3, Options, 0)))</f>
        <v>1</v>
      </c>
      <c r="J56" s="8"/>
      <c r="K56" s="55">
        <f>Costs!K56*I56</f>
        <v>-0.1</v>
      </c>
      <c r="L56"/>
      <c r="M56" s="8"/>
      <c r="N56" s="90"/>
      <c r="O56" s="79">
        <f>IF($C56="",0,IF($C56=Assumptions!$B$24,INDEX(Assumptions!E$51:E$53,MATCH($A$3,Assumptions!$B$51:$B$53,0)),INDEX(Assumptions!E$34:E$43,MATCH($C56,Assumptions!$B$34:$B$43,0))*$I56))</f>
        <v>1</v>
      </c>
      <c r="P56" s="79">
        <f>IF($C56="",0,IF($C56=Assumptions!$B$24,INDEX(Assumptions!F$51:F$53,MATCH($A$3,Assumptions!$B$51:$B$53,0)),INDEX(Assumptions!F$34:F$43,MATCH($C56,Assumptions!$B$34:$B$43,0))*$I56))</f>
        <v>1</v>
      </c>
      <c r="Q56" s="79">
        <f>IF($C56="",0,IF($C56=Assumptions!$B$24,INDEX(Assumptions!G$51:G$53,MATCH($A$3,Assumptions!$B$51:$B$53,0)),INDEX(Assumptions!G$34:G$43,MATCH($C56,Assumptions!$B$34:$B$43,0))*$I56))</f>
        <v>1</v>
      </c>
      <c r="R56" s="79">
        <f>IF($C56="",0,IF($C56=Assumptions!$B$24,INDEX(Assumptions!H$51:H$53,MATCH($A$3,Assumptions!$B$51:$B$53,0)),INDEX(Assumptions!H$34:H$43,MATCH($C56,Assumptions!$B$34:$B$43,0))*$I56))</f>
        <v>1</v>
      </c>
      <c r="S56" s="79">
        <f>IF($C56="",0,IF($C56=Assumptions!$B$24,INDEX(Assumptions!I$51:I$53,MATCH($A$3,Assumptions!$B$51:$B$53,0)),INDEX(Assumptions!I$34:I$43,MATCH($C56,Assumptions!$B$34:$B$43,0))*$I56))</f>
        <v>1</v>
      </c>
      <c r="T56" s="3"/>
      <c r="U56" s="9">
        <f>IF($I56,IF($C56=Assumptions!$B$24, Option3!O56*$K56*SUMIF(Option3!$D$8:$D55, $D56, Option3!U$8:U55),$K56*SUMIF($D$8:$D$22,$D56,U$8:U$22)*O56),0)</f>
        <v>-30148.190172201397</v>
      </c>
      <c r="V56" s="9">
        <f>IF($I56,IF($C56=Assumptions!$B$24, Option3!P56*$K56*SUMIF(Option3!$D$8:$D55, $D56, Option3!V$8:V55),$K56*SUMIF($D$8:$D$22,$D56,V$8:V$22)*P56),0)</f>
        <v>-30148.190172201397</v>
      </c>
      <c r="W56" s="9">
        <f>IF($I56,IF($C56=Assumptions!$B$24, Option3!Q56*$K56*SUMIF(Option3!$D$8:$D55, $D56, Option3!W$8:W55),$K56*SUMIF($D$8:$D$22,$D56,W$8:W$22)*Q56),0)</f>
        <v>-30148.190172201328</v>
      </c>
      <c r="X56" s="9">
        <f>IF($I56,IF($C56=Assumptions!$B$24, Option3!R56*$K56*SUMIF(Option3!$D$8:$D55, $D56, Option3!X$8:X55),$K56*SUMIF($D$8:$D$22,$D56,X$8:X$22)*R56),0)</f>
        <v>-658034.82938798273</v>
      </c>
      <c r="Y56" s="9">
        <f>IF($I56,IF($C56=Assumptions!$B$24, Option3!S56*$K56*SUMIF(Option3!$D$8:$D55, $D56, Option3!Y$8:Y55),$K56*SUMIF($D$8:$D$22,$D56,Y$8:Y$22)*S56),0)</f>
        <v>-30148.190172201397</v>
      </c>
      <c r="AD56"/>
    </row>
    <row r="57" spans="1:30" ht="12.75" customHeight="1" x14ac:dyDescent="0.25">
      <c r="A57"/>
      <c r="B57" s="68" t="str">
        <f>IF(ISBLANK(Costs!B57), "", Costs!B57)</f>
        <v>Infrastructure</v>
      </c>
      <c r="C57" s="68" t="str">
        <f>IF(ISBLANK(Costs!C57), "", Costs!C57)</f>
        <v>webMethods</v>
      </c>
      <c r="D57" s="68" t="str">
        <f>IF(ISBLANK(Costs!D57), "", Costs!D57)</f>
        <v>Backup</v>
      </c>
      <c r="E57" s="68" t="str">
        <f>IF(ISBLANK(Costs!E57), "", Costs!E57)</f>
        <v/>
      </c>
      <c r="F57" s="68" t="str">
        <f>IF(ISBLANK(Costs!F57), "", Costs!F57)</f>
        <v>Materials</v>
      </c>
      <c r="G57" s="68" t="str">
        <f>IF(ISBLANK(Costs!G57), "", Costs!G57)</f>
        <v/>
      </c>
      <c r="H57" s="46" t="str">
        <f>IF(ISBLANK(Costs!H57), "", Costs!H57)</f>
        <v>Capex reduction</v>
      </c>
      <c r="I57" s="142" t="b">
        <f>IF(ISBLANK(Costs!$C57), 0, INDEX(Assumptions!$E$15:$G$24, MATCH($C57, Assumptions!$B$15:$B$24,0), MATCH($A$3, Options, 0)))</f>
        <v>1</v>
      </c>
      <c r="J57" s="8"/>
      <c r="K57" s="55">
        <f>Costs!K57*I57</f>
        <v>-0.1</v>
      </c>
      <c r="L57"/>
      <c r="M57" s="8"/>
      <c r="N57" s="90"/>
      <c r="O57" s="79">
        <f>IF($C57="",0,IF($C57=Assumptions!$B$24,INDEX(Assumptions!E$51:E$53,MATCH($A$3,Assumptions!$B$51:$B$53,0)),INDEX(Assumptions!E$34:E$43,MATCH($C57,Assumptions!$B$34:$B$43,0))*$I57))</f>
        <v>1</v>
      </c>
      <c r="P57" s="79">
        <f>IF($C57="",0,IF($C57=Assumptions!$B$24,INDEX(Assumptions!F$51:F$53,MATCH($A$3,Assumptions!$B$51:$B$53,0)),INDEX(Assumptions!F$34:F$43,MATCH($C57,Assumptions!$B$34:$B$43,0))*$I57))</f>
        <v>1</v>
      </c>
      <c r="Q57" s="79">
        <f>IF($C57="",0,IF($C57=Assumptions!$B$24,INDEX(Assumptions!G$51:G$53,MATCH($A$3,Assumptions!$B$51:$B$53,0)),INDEX(Assumptions!G$34:G$43,MATCH($C57,Assumptions!$B$34:$B$43,0))*$I57))</f>
        <v>1</v>
      </c>
      <c r="R57" s="79">
        <f>IF($C57="",0,IF($C57=Assumptions!$B$24,INDEX(Assumptions!H$51:H$53,MATCH($A$3,Assumptions!$B$51:$B$53,0)),INDEX(Assumptions!H$34:H$43,MATCH($C57,Assumptions!$B$34:$B$43,0))*$I57))</f>
        <v>1</v>
      </c>
      <c r="S57" s="79">
        <f>IF($C57="",0,IF($C57=Assumptions!$B$24,INDEX(Assumptions!I$51:I$53,MATCH($A$3,Assumptions!$B$51:$B$53,0)),INDEX(Assumptions!I$34:I$43,MATCH($C57,Assumptions!$B$34:$B$43,0))*$I57))</f>
        <v>1</v>
      </c>
      <c r="T57" s="3"/>
      <c r="U57" s="9">
        <f>IF($I57,IF($C57=Assumptions!$B$24, Option3!O57*$K57*SUMIF(Option3!$D$8:$D56, $D57, Option3!U$8:U56),$K57*SUMIF($D$8:$D$22,$D57,U$8:U$22)*O57),0)</f>
        <v>-5010.3649296984404</v>
      </c>
      <c r="V57" s="9">
        <f>IF($I57,IF($C57=Assumptions!$B$24, Option3!P57*$K57*SUMIF(Option3!$D$8:$D56, $D57, Option3!V$8:V56),$K57*SUMIF($D$8:$D$22,$D57,V$8:V$22)*P57),0)</f>
        <v>-5058.5261384844634</v>
      </c>
      <c r="W57" s="9">
        <f>IF($I57,IF($C57=Assumptions!$B$24, Option3!Q57*$K57*SUMIF(Option3!$D$8:$D56, $D57, Option3!W$8:W56),$K57*SUMIF($D$8:$D$22,$D57,W$8:W$22)*Q57),0)</f>
        <v>-5108.6137956220455</v>
      </c>
      <c r="X57" s="9">
        <f>IF($I57,IF($C57=Assumptions!$B$24, Option3!R57*$K57*SUMIF(Option3!$D$8:$D56, $D57, Option3!X$8:X56),$K57*SUMIF($D$8:$D$22,$D57,X$8:X$22)*R57),0)</f>
        <v>-5160.7049590450824</v>
      </c>
      <c r="Y57" s="9">
        <f>IF($I57,IF($C57=Assumptions!$B$24, Option3!S57*$K57*SUMIF(Option3!$D$8:$D56, $D57, Option3!Y$8:Y56),$K57*SUMIF($D$8:$D$22,$D57,Y$8:Y$22)*S57),0)</f>
        <v>-5214.8797690050815</v>
      </c>
      <c r="AD57"/>
    </row>
    <row r="58" spans="1:30" ht="12.75" customHeight="1" x14ac:dyDescent="0.25">
      <c r="A58"/>
      <c r="B58" s="68" t="str">
        <f>IF(ISBLANK(Costs!B58), "", Costs!B58)</f>
        <v>Infrastructure</v>
      </c>
      <c r="C58" s="68" t="str">
        <f>IF(ISBLANK(Costs!C58), "", Costs!C58)</f>
        <v>webMethods</v>
      </c>
      <c r="D58" s="68" t="str">
        <f>IF(ISBLANK(Costs!D58), "", Costs!D58)</f>
        <v>Network</v>
      </c>
      <c r="E58" s="68" t="str">
        <f>IF(ISBLANK(Costs!E58), "", Costs!E58)</f>
        <v/>
      </c>
      <c r="F58" s="68" t="str">
        <f>IF(ISBLANK(Costs!F58), "", Costs!F58)</f>
        <v>Materials</v>
      </c>
      <c r="G58" s="68" t="str">
        <f>IF(ISBLANK(Costs!G58), "", Costs!G58)</f>
        <v/>
      </c>
      <c r="H58" s="46" t="str">
        <f>IF(ISBLANK(Costs!H58), "", Costs!H58)</f>
        <v>Capex reduction</v>
      </c>
      <c r="I58" s="142" t="b">
        <f>IF(ISBLANK(Costs!$C58), 0, INDEX(Assumptions!$E$15:$G$24, MATCH($C58, Assumptions!$B$15:$B$24,0), MATCH($A$3, Options, 0)))</f>
        <v>1</v>
      </c>
      <c r="J58" s="8"/>
      <c r="K58" s="55">
        <f>Costs!K58*I58</f>
        <v>-0.01</v>
      </c>
      <c r="L58"/>
      <c r="M58" s="8"/>
      <c r="N58" s="90"/>
      <c r="O58" s="79">
        <f>IF($C58="",0,IF($C58=Assumptions!$B$24,INDEX(Assumptions!E$51:E$53,MATCH($A$3,Assumptions!$B$51:$B$53,0)),INDEX(Assumptions!E$34:E$43,MATCH($C58,Assumptions!$B$34:$B$43,0))*$I58))</f>
        <v>1</v>
      </c>
      <c r="P58" s="79">
        <f>IF($C58="",0,IF($C58=Assumptions!$B$24,INDEX(Assumptions!F$51:F$53,MATCH($A$3,Assumptions!$B$51:$B$53,0)),INDEX(Assumptions!F$34:F$43,MATCH($C58,Assumptions!$B$34:$B$43,0))*$I58))</f>
        <v>1</v>
      </c>
      <c r="Q58" s="79">
        <f>IF($C58="",0,IF($C58=Assumptions!$B$24,INDEX(Assumptions!G$51:G$53,MATCH($A$3,Assumptions!$B$51:$B$53,0)),INDEX(Assumptions!G$34:G$43,MATCH($C58,Assumptions!$B$34:$B$43,0))*$I58))</f>
        <v>1</v>
      </c>
      <c r="R58" s="79">
        <f>IF($C58="",0,IF($C58=Assumptions!$B$24,INDEX(Assumptions!H$51:H$53,MATCH($A$3,Assumptions!$B$51:$B$53,0)),INDEX(Assumptions!H$34:H$43,MATCH($C58,Assumptions!$B$34:$B$43,0))*$I58))</f>
        <v>1</v>
      </c>
      <c r="S58" s="79">
        <f>IF($C58="",0,IF($C58=Assumptions!$B$24,INDEX(Assumptions!I$51:I$53,MATCH($A$3,Assumptions!$B$51:$B$53,0)),INDEX(Assumptions!I$34:I$43,MATCH($C58,Assumptions!$B$34:$B$43,0))*$I58))</f>
        <v>1</v>
      </c>
      <c r="T58" s="3"/>
      <c r="U58" s="9">
        <f>IF($I58,IF($C58=Assumptions!$B$24, Option3!O58*$K58*SUMIF(Option3!$D$8:$D57, $D58, Option3!U$8:U57),$K58*SUMIF($D$8:$D$22,$D58,U$8:U$22)*O58),0)</f>
        <v>-6216.25</v>
      </c>
      <c r="V58" s="9">
        <f>IF($I58,IF($C58=Assumptions!$B$24, Option3!P58*$K58*SUMIF(Option3!$D$8:$D57, $D58, Option3!V$8:V57),$K58*SUMIF($D$8:$D$22,$D58,V$8:V$22)*P58),0)</f>
        <v>-10758.25</v>
      </c>
      <c r="W58" s="9">
        <f>IF($I58,IF($C58=Assumptions!$B$24, Option3!Q58*$K58*SUMIF(Option3!$D$8:$D57, $D58, Option3!W$8:W57),$K58*SUMIF($D$8:$D$22,$D58,W$8:W$22)*Q58),0)</f>
        <v>-3010.25</v>
      </c>
      <c r="X58" s="9">
        <f>IF($I58,IF($C58=Assumptions!$B$24, Option3!R58*$K58*SUMIF(Option3!$D$8:$D57, $D58, Option3!X$8:X57),$K58*SUMIF($D$8:$D$22,$D58,X$8:X$22)*R58),0)</f>
        <v>-2346.25</v>
      </c>
      <c r="Y58" s="9">
        <f>IF($I58,IF($C58=Assumptions!$B$24, Option3!S58*$K58*SUMIF(Option3!$D$8:$D57, $D58, Option3!Y$8:Y57),$K58*SUMIF($D$8:$D$22,$D58,Y$8:Y$22)*S58),0)</f>
        <v>-5265</v>
      </c>
      <c r="AD58"/>
    </row>
    <row r="59" spans="1:30" ht="12.75" customHeight="1" x14ac:dyDescent="0.25">
      <c r="A59"/>
      <c r="B59" s="68" t="str">
        <f>IF(ISBLANK(Costs!B59), "", Costs!B59)</f>
        <v>Infrastructure</v>
      </c>
      <c r="C59" s="68" t="str">
        <f>IF(ISBLANK(Costs!C59), "", Costs!C59)</f>
        <v>webMethods</v>
      </c>
      <c r="D59" s="68" t="str">
        <f>IF(ISBLANK(Costs!D59), "", Costs!D59)</f>
        <v>Database (HANA)</v>
      </c>
      <c r="E59" s="68" t="str">
        <f>IF(ISBLANK(Costs!E59), "", Costs!E59)</f>
        <v/>
      </c>
      <c r="F59" s="68" t="str">
        <f>IF(ISBLANK(Costs!F59), "", Costs!F59)</f>
        <v>Materials</v>
      </c>
      <c r="G59" s="68" t="str">
        <f>IF(ISBLANK(Costs!G59), "", Costs!G59)</f>
        <v/>
      </c>
      <c r="H59" s="46" t="str">
        <f>IF(ISBLANK(Costs!H59), "", Costs!H59)</f>
        <v>Capex reduction</v>
      </c>
      <c r="I59" s="142" t="b">
        <f>IF(ISBLANK(Costs!$C59), 0, INDEX(Assumptions!$E$15:$G$24, MATCH($C59, Assumptions!$B$15:$B$24,0), MATCH($A$3, Options, 0)))</f>
        <v>1</v>
      </c>
      <c r="J59" s="8"/>
      <c r="K59" s="55">
        <f>Costs!K59*I59</f>
        <v>0</v>
      </c>
      <c r="L59"/>
      <c r="M59" s="8"/>
      <c r="N59" s="90"/>
      <c r="O59" s="79">
        <f>IF($C59="",0,IF($C59=Assumptions!$B$24,INDEX(Assumptions!E$51:E$53,MATCH($A$3,Assumptions!$B$51:$B$53,0)),INDEX(Assumptions!E$34:E$43,MATCH($C59,Assumptions!$B$34:$B$43,0))*$I59))</f>
        <v>1</v>
      </c>
      <c r="P59" s="79">
        <f>IF($C59="",0,IF($C59=Assumptions!$B$24,INDEX(Assumptions!F$51:F$53,MATCH($A$3,Assumptions!$B$51:$B$53,0)),INDEX(Assumptions!F$34:F$43,MATCH($C59,Assumptions!$B$34:$B$43,0))*$I59))</f>
        <v>1</v>
      </c>
      <c r="Q59" s="79">
        <f>IF($C59="",0,IF($C59=Assumptions!$B$24,INDEX(Assumptions!G$51:G$53,MATCH($A$3,Assumptions!$B$51:$B$53,0)),INDEX(Assumptions!G$34:G$43,MATCH($C59,Assumptions!$B$34:$B$43,0))*$I59))</f>
        <v>1</v>
      </c>
      <c r="R59" s="79">
        <f>IF($C59="",0,IF($C59=Assumptions!$B$24,INDEX(Assumptions!H$51:H$53,MATCH($A$3,Assumptions!$B$51:$B$53,0)),INDEX(Assumptions!H$34:H$43,MATCH($C59,Assumptions!$B$34:$B$43,0))*$I59))</f>
        <v>1</v>
      </c>
      <c r="S59" s="79">
        <f>IF($C59="",0,IF($C59=Assumptions!$B$24,INDEX(Assumptions!I$51:I$53,MATCH($A$3,Assumptions!$B$51:$B$53,0)),INDEX(Assumptions!I$34:I$43,MATCH($C59,Assumptions!$B$34:$B$43,0))*$I59))</f>
        <v>1</v>
      </c>
      <c r="T59" s="3"/>
      <c r="U59" s="9">
        <f>IF($I59,IF($C59=Assumptions!$B$24, Option3!O59*$K59*SUMIF(Option3!$D$8:$D58, $D59, Option3!U$8:U58),$K59*SUMIF($D$8:$D$22,$D59,U$8:U$22)*O59),0)</f>
        <v>0</v>
      </c>
      <c r="V59" s="9">
        <f>IF($I59,IF($C59=Assumptions!$B$24, Option3!P59*$K59*SUMIF(Option3!$D$8:$D58, $D59, Option3!V$8:V58),$K59*SUMIF($D$8:$D$22,$D59,V$8:V$22)*P59),0)</f>
        <v>0</v>
      </c>
      <c r="W59" s="9">
        <f>IF($I59,IF($C59=Assumptions!$B$24, Option3!Q59*$K59*SUMIF(Option3!$D$8:$D58, $D59, Option3!W$8:W58),$K59*SUMIF($D$8:$D$22,$D59,W$8:W$22)*Q59),0)</f>
        <v>0</v>
      </c>
      <c r="X59" s="9">
        <f>IF($I59,IF($C59=Assumptions!$B$24, Option3!R59*$K59*SUMIF(Option3!$D$8:$D58, $D59, Option3!X$8:X58),$K59*SUMIF($D$8:$D$22,$D59,X$8:X$22)*R59),0)</f>
        <v>0</v>
      </c>
      <c r="Y59" s="9">
        <f>IF($I59,IF($C59=Assumptions!$B$24, Option3!S59*$K59*SUMIF(Option3!$D$8:$D58, $D59, Option3!Y$8:Y58),$K59*SUMIF($D$8:$D$22,$D59,Y$8:Y$22)*S59),0)</f>
        <v>0</v>
      </c>
      <c r="AD59"/>
    </row>
    <row r="60" spans="1:30" ht="12.75" customHeight="1" x14ac:dyDescent="0.25">
      <c r="A60"/>
      <c r="B60" s="68" t="str">
        <f>IF(ISBLANK(Costs!B60), "", Costs!B60)</f>
        <v>Infrastructure</v>
      </c>
      <c r="C60" s="68" t="str">
        <f>IF(ISBLANK(Costs!C60), "", Costs!C60)</f>
        <v>Network drives</v>
      </c>
      <c r="D60" s="68" t="str">
        <f>IF(ISBLANK(Costs!D60), "", Costs!D60)</f>
        <v>Server</v>
      </c>
      <c r="E60" s="68" t="str">
        <f>IF(ISBLANK(Costs!E60), "", Costs!E60)</f>
        <v/>
      </c>
      <c r="F60" s="68" t="str">
        <f>IF(ISBLANK(Costs!F60), "", Costs!F60)</f>
        <v>Materials</v>
      </c>
      <c r="G60" s="68" t="str">
        <f>IF(ISBLANK(Costs!G60), "", Costs!G60)</f>
        <v/>
      </c>
      <c r="H60" s="46" t="str">
        <f>IF(ISBLANK(Costs!H60), "", Costs!H60)</f>
        <v>Capex reduction</v>
      </c>
      <c r="I60" s="142" t="b">
        <f>IF(ISBLANK(Costs!$C60), 0, INDEX(Assumptions!$E$15:$G$24, MATCH($C60, Assumptions!$B$15:$B$24,0), MATCH($A$3, Options, 0)))</f>
        <v>1</v>
      </c>
      <c r="J60" s="8"/>
      <c r="K60" s="55">
        <f>Costs!K60*I60</f>
        <v>-0.01</v>
      </c>
      <c r="L60"/>
      <c r="M60" s="8"/>
      <c r="N60" s="90"/>
      <c r="O60" s="79">
        <f>IF($C60="",0,IF($C60=Assumptions!$B$24,INDEX(Assumptions!E$51:E$53,MATCH($A$3,Assumptions!$B$51:$B$53,0)),INDEX(Assumptions!E$34:E$43,MATCH($C60,Assumptions!$B$34:$B$43,0))*$I60))</f>
        <v>1</v>
      </c>
      <c r="P60" s="79">
        <f>IF($C60="",0,IF($C60=Assumptions!$B$24,INDEX(Assumptions!F$51:F$53,MATCH($A$3,Assumptions!$B$51:$B$53,0)),INDEX(Assumptions!F$34:F$43,MATCH($C60,Assumptions!$B$34:$B$43,0))*$I60))</f>
        <v>1</v>
      </c>
      <c r="Q60" s="79">
        <f>IF($C60="",0,IF($C60=Assumptions!$B$24,INDEX(Assumptions!G$51:G$53,MATCH($A$3,Assumptions!$B$51:$B$53,0)),INDEX(Assumptions!G$34:G$43,MATCH($C60,Assumptions!$B$34:$B$43,0))*$I60))</f>
        <v>1</v>
      </c>
      <c r="R60" s="79">
        <f>IF($C60="",0,IF($C60=Assumptions!$B$24,INDEX(Assumptions!H$51:H$53,MATCH($A$3,Assumptions!$B$51:$B$53,0)),INDEX(Assumptions!H$34:H$43,MATCH($C60,Assumptions!$B$34:$B$43,0))*$I60))</f>
        <v>1</v>
      </c>
      <c r="S60" s="79">
        <f>IF($C60="",0,IF($C60=Assumptions!$B$24,INDEX(Assumptions!I$51:I$53,MATCH($A$3,Assumptions!$B$51:$B$53,0)),INDEX(Assumptions!I$34:I$43,MATCH($C60,Assumptions!$B$34:$B$43,0))*$I60))</f>
        <v>1</v>
      </c>
      <c r="T60" s="3"/>
      <c r="U60" s="9">
        <f>IF($I60,IF($C60=Assumptions!$B$24, Option3!O60*$K60*SUMIF(Option3!$D$8:$D59, $D60, Option3!U$8:U59),$K60*SUMIF($D$8:$D$22,$D60,U$8:U$22)*O60),0)</f>
        <v>-6508.3026040687864</v>
      </c>
      <c r="V60" s="9">
        <f>IF($I60,IF($C60=Assumptions!$B$24, Option3!P60*$K60*SUMIF(Option3!$D$8:$D59, $D60, Option3!V$8:V59),$K60*SUMIF($D$8:$D$22,$D60,V$8:V$22)*P60),0)</f>
        <v>-5445.4966040687859</v>
      </c>
      <c r="W60" s="9">
        <f>IF($I60,IF($C60=Assumptions!$B$24, Option3!Q60*$K60*SUMIF(Option3!$D$8:$D59, $D60, Option3!W$8:W59),$K60*SUMIF($D$8:$D$22,$D60,W$8:W$22)*Q60),0)</f>
        <v>-4028.4219374021195</v>
      </c>
      <c r="X60" s="9">
        <f>IF($I60,IF($C60=Assumptions!$B$24, Option3!R60*$K60*SUMIF(Option3!$D$8:$D59, $D60, Option3!X$8:X59),$K60*SUMIF($D$8:$D$22,$D60,X$8:X$22)*R60),0)</f>
        <v>-10647.405429004571</v>
      </c>
      <c r="Y60" s="9">
        <f>IF($I60,IF($C60=Assumptions!$B$24, Option3!S60*$K60*SUMIF(Option3!$D$8:$D59, $D60, Option3!Y$8:Y59),$K60*SUMIF($D$8:$D$22,$D60,Y$8:Y$22)*S60),0)</f>
        <v>-4736.9592707354532</v>
      </c>
      <c r="AD60"/>
    </row>
    <row r="61" spans="1:30" ht="12.75" customHeight="1" x14ac:dyDescent="0.25">
      <c r="A61"/>
      <c r="B61" s="68" t="str">
        <f>IF(ISBLANK(Costs!B61), "", Costs!B61)</f>
        <v>Infrastructure</v>
      </c>
      <c r="C61" s="68" t="str">
        <f>IF(ISBLANK(Costs!C61), "", Costs!C61)</f>
        <v>Network drives</v>
      </c>
      <c r="D61" s="68" t="str">
        <f>IF(ISBLANK(Costs!D61), "", Costs!D61)</f>
        <v>Database (Exadata)</v>
      </c>
      <c r="E61" s="68" t="str">
        <f>IF(ISBLANK(Costs!E61), "", Costs!E61)</f>
        <v/>
      </c>
      <c r="F61" s="68" t="str">
        <f>IF(ISBLANK(Costs!F61), "", Costs!F61)</f>
        <v>Materials</v>
      </c>
      <c r="G61" s="68" t="str">
        <f>IF(ISBLANK(Costs!G61), "", Costs!G61)</f>
        <v/>
      </c>
      <c r="H61" s="46" t="str">
        <f>IF(ISBLANK(Costs!H61), "", Costs!H61)</f>
        <v>Capex reduction</v>
      </c>
      <c r="I61" s="142" t="b">
        <f>IF(ISBLANK(Costs!$C61), 0, INDEX(Assumptions!$E$15:$G$24, MATCH($C61, Assumptions!$B$15:$B$24,0), MATCH($A$3, Options, 0)))</f>
        <v>1</v>
      </c>
      <c r="J61" s="8"/>
      <c r="K61" s="55">
        <f>Costs!K61*I61</f>
        <v>-0.1</v>
      </c>
      <c r="L61"/>
      <c r="M61" s="8"/>
      <c r="N61" s="90"/>
      <c r="O61" s="79">
        <f>IF($C61="",0,IF($C61=Assumptions!$B$24,INDEX(Assumptions!E$51:E$53,MATCH($A$3,Assumptions!$B$51:$B$53,0)),INDEX(Assumptions!E$34:E$43,MATCH($C61,Assumptions!$B$34:$B$43,0))*$I61))</f>
        <v>1</v>
      </c>
      <c r="P61" s="79">
        <f>IF($C61="",0,IF($C61=Assumptions!$B$24,INDEX(Assumptions!F$51:F$53,MATCH($A$3,Assumptions!$B$51:$B$53,0)),INDEX(Assumptions!F$34:F$43,MATCH($C61,Assumptions!$B$34:$B$43,0))*$I61))</f>
        <v>1</v>
      </c>
      <c r="Q61" s="79">
        <f>IF($C61="",0,IF($C61=Assumptions!$B$24,INDEX(Assumptions!G$51:G$53,MATCH($A$3,Assumptions!$B$51:$B$53,0)),INDEX(Assumptions!G$34:G$43,MATCH($C61,Assumptions!$B$34:$B$43,0))*$I61))</f>
        <v>1</v>
      </c>
      <c r="R61" s="79">
        <f>IF($C61="",0,IF($C61=Assumptions!$B$24,INDEX(Assumptions!H$51:H$53,MATCH($A$3,Assumptions!$B$51:$B$53,0)),INDEX(Assumptions!H$34:H$43,MATCH($C61,Assumptions!$B$34:$B$43,0))*$I61))</f>
        <v>1</v>
      </c>
      <c r="S61" s="79">
        <f>IF($C61="",0,IF($C61=Assumptions!$B$24,INDEX(Assumptions!I$51:I$53,MATCH($A$3,Assumptions!$B$51:$B$53,0)),INDEX(Assumptions!I$34:I$43,MATCH($C61,Assumptions!$B$34:$B$43,0))*$I61))</f>
        <v>1</v>
      </c>
      <c r="T61" s="3"/>
      <c r="U61" s="9">
        <f>IF($I61,IF($C61=Assumptions!$B$24, Option3!O61*$K61*SUMIF(Option3!$D$8:$D60, $D61, Option3!U$8:U60),$K61*SUMIF($D$8:$D$22,$D61,U$8:U$22)*O61),0)</f>
        <v>-30148.190172201397</v>
      </c>
      <c r="V61" s="9">
        <f>IF($I61,IF($C61=Assumptions!$B$24, Option3!P61*$K61*SUMIF(Option3!$D$8:$D60, $D61, Option3!V$8:V60),$K61*SUMIF($D$8:$D$22,$D61,V$8:V$22)*P61),0)</f>
        <v>-30148.190172201397</v>
      </c>
      <c r="W61" s="9">
        <f>IF($I61,IF($C61=Assumptions!$B$24, Option3!Q61*$K61*SUMIF(Option3!$D$8:$D60, $D61, Option3!W$8:W60),$K61*SUMIF($D$8:$D$22,$D61,W$8:W$22)*Q61),0)</f>
        <v>-30148.190172201328</v>
      </c>
      <c r="X61" s="9">
        <f>IF($I61,IF($C61=Assumptions!$B$24, Option3!R61*$K61*SUMIF(Option3!$D$8:$D60, $D61, Option3!X$8:X60),$K61*SUMIF($D$8:$D$22,$D61,X$8:X$22)*R61),0)</f>
        <v>-658034.82938798273</v>
      </c>
      <c r="Y61" s="9">
        <f>IF($I61,IF($C61=Assumptions!$B$24, Option3!S61*$K61*SUMIF(Option3!$D$8:$D60, $D61, Option3!Y$8:Y60),$K61*SUMIF($D$8:$D$22,$D61,Y$8:Y$22)*S61),0)</f>
        <v>-30148.190172201397</v>
      </c>
      <c r="AD61"/>
    </row>
    <row r="62" spans="1:30" ht="12.75" customHeight="1" x14ac:dyDescent="0.25">
      <c r="A62"/>
      <c r="B62" s="68" t="str">
        <f>IF(ISBLANK(Costs!B62), "", Costs!B62)</f>
        <v>Infrastructure</v>
      </c>
      <c r="C62" s="68" t="str">
        <f>IF(ISBLANK(Costs!C62), "", Costs!C62)</f>
        <v>Network drives</v>
      </c>
      <c r="D62" s="68" t="str">
        <f>IF(ISBLANK(Costs!D62), "", Costs!D62)</f>
        <v>Backup</v>
      </c>
      <c r="E62" s="68" t="str">
        <f>IF(ISBLANK(Costs!E62), "", Costs!E62)</f>
        <v/>
      </c>
      <c r="F62" s="68" t="str">
        <f>IF(ISBLANK(Costs!F62), "", Costs!F62)</f>
        <v>Materials</v>
      </c>
      <c r="G62" s="68" t="str">
        <f>IF(ISBLANK(Costs!G62), "", Costs!G62)</f>
        <v/>
      </c>
      <c r="H62" s="46" t="str">
        <f>IF(ISBLANK(Costs!H62), "", Costs!H62)</f>
        <v>Capex reduction</v>
      </c>
      <c r="I62" s="142" t="b">
        <f>IF(ISBLANK(Costs!$C62), 0, INDEX(Assumptions!$E$15:$G$24, MATCH($C62, Assumptions!$B$15:$B$24,0), MATCH($A$3, Options, 0)))</f>
        <v>1</v>
      </c>
      <c r="J62" s="8"/>
      <c r="K62" s="55">
        <f>Costs!K62*I62</f>
        <v>-0.1</v>
      </c>
      <c r="L62"/>
      <c r="M62" s="8"/>
      <c r="N62" s="90"/>
      <c r="O62" s="79">
        <f>IF($C62="",0,IF($C62=Assumptions!$B$24,INDEX(Assumptions!E$51:E$53,MATCH($A$3,Assumptions!$B$51:$B$53,0)),INDEX(Assumptions!E$34:E$43,MATCH($C62,Assumptions!$B$34:$B$43,0))*$I62))</f>
        <v>1</v>
      </c>
      <c r="P62" s="79">
        <f>IF($C62="",0,IF($C62=Assumptions!$B$24,INDEX(Assumptions!F$51:F$53,MATCH($A$3,Assumptions!$B$51:$B$53,0)),INDEX(Assumptions!F$34:F$43,MATCH($C62,Assumptions!$B$34:$B$43,0))*$I62))</f>
        <v>1</v>
      </c>
      <c r="Q62" s="79">
        <f>IF($C62="",0,IF($C62=Assumptions!$B$24,INDEX(Assumptions!G$51:G$53,MATCH($A$3,Assumptions!$B$51:$B$53,0)),INDEX(Assumptions!G$34:G$43,MATCH($C62,Assumptions!$B$34:$B$43,0))*$I62))</f>
        <v>1</v>
      </c>
      <c r="R62" s="79">
        <f>IF($C62="",0,IF($C62=Assumptions!$B$24,INDEX(Assumptions!H$51:H$53,MATCH($A$3,Assumptions!$B$51:$B$53,0)),INDEX(Assumptions!H$34:H$43,MATCH($C62,Assumptions!$B$34:$B$43,0))*$I62))</f>
        <v>1</v>
      </c>
      <c r="S62" s="79">
        <f>IF($C62="",0,IF($C62=Assumptions!$B$24,INDEX(Assumptions!I$51:I$53,MATCH($A$3,Assumptions!$B$51:$B$53,0)),INDEX(Assumptions!I$34:I$43,MATCH($C62,Assumptions!$B$34:$B$43,0))*$I62))</f>
        <v>1</v>
      </c>
      <c r="T62" s="3"/>
      <c r="U62" s="9">
        <f>IF($I62,IF($C62=Assumptions!$B$24, Option3!O62*$K62*SUMIF(Option3!$D$8:$D61, $D62, Option3!U$8:U61),$K62*SUMIF($D$8:$D$22,$D62,U$8:U$22)*O62),0)</f>
        <v>-5010.3649296984404</v>
      </c>
      <c r="V62" s="9">
        <f>IF($I62,IF($C62=Assumptions!$B$24, Option3!P62*$K62*SUMIF(Option3!$D$8:$D61, $D62, Option3!V$8:V61),$K62*SUMIF($D$8:$D$22,$D62,V$8:V$22)*P62),0)</f>
        <v>-5058.5261384844634</v>
      </c>
      <c r="W62" s="9">
        <f>IF($I62,IF($C62=Assumptions!$B$24, Option3!Q62*$K62*SUMIF(Option3!$D$8:$D61, $D62, Option3!W$8:W61),$K62*SUMIF($D$8:$D$22,$D62,W$8:W$22)*Q62),0)</f>
        <v>-5108.6137956220455</v>
      </c>
      <c r="X62" s="9">
        <f>IF($I62,IF($C62=Assumptions!$B$24, Option3!R62*$K62*SUMIF(Option3!$D$8:$D61, $D62, Option3!X$8:X61),$K62*SUMIF($D$8:$D$22,$D62,X$8:X$22)*R62),0)</f>
        <v>-5160.7049590450824</v>
      </c>
      <c r="Y62" s="9">
        <f>IF($I62,IF($C62=Assumptions!$B$24, Option3!S62*$K62*SUMIF(Option3!$D$8:$D61, $D62, Option3!Y$8:Y61),$K62*SUMIF($D$8:$D$22,$D62,Y$8:Y$22)*S62),0)</f>
        <v>-5214.8797690050815</v>
      </c>
      <c r="AD62"/>
    </row>
    <row r="63" spans="1:30" ht="12.75" customHeight="1" x14ac:dyDescent="0.25">
      <c r="A63"/>
      <c r="B63" s="68" t="str">
        <f>IF(ISBLANK(Costs!B63), "", Costs!B63)</f>
        <v>Infrastructure</v>
      </c>
      <c r="C63" s="68" t="str">
        <f>IF(ISBLANK(Costs!C63), "", Costs!C63)</f>
        <v>Network drives</v>
      </c>
      <c r="D63" s="68" t="str">
        <f>IF(ISBLANK(Costs!D63), "", Costs!D63)</f>
        <v>Network</v>
      </c>
      <c r="E63" s="68" t="str">
        <f>IF(ISBLANK(Costs!E63), "", Costs!E63)</f>
        <v/>
      </c>
      <c r="F63" s="68" t="str">
        <f>IF(ISBLANK(Costs!F63), "", Costs!F63)</f>
        <v>Materials</v>
      </c>
      <c r="G63" s="68" t="str">
        <f>IF(ISBLANK(Costs!G63), "", Costs!G63)</f>
        <v/>
      </c>
      <c r="H63" s="46" t="str">
        <f>IF(ISBLANK(Costs!H63), "", Costs!H63)</f>
        <v>Capex reduction</v>
      </c>
      <c r="I63" s="142" t="b">
        <f>IF(ISBLANK(Costs!$C63), 0, INDEX(Assumptions!$E$15:$G$24, MATCH($C63, Assumptions!$B$15:$B$24,0), MATCH($A$3, Options, 0)))</f>
        <v>1</v>
      </c>
      <c r="J63" s="8"/>
      <c r="K63" s="55">
        <f>Costs!K63*I63</f>
        <v>-0.01</v>
      </c>
      <c r="L63"/>
      <c r="M63" s="8"/>
      <c r="N63" s="90"/>
      <c r="O63" s="79">
        <f>IF($C63="",0,IF($C63=Assumptions!$B$24,INDEX(Assumptions!E$51:E$53,MATCH($A$3,Assumptions!$B$51:$B$53,0)),INDEX(Assumptions!E$34:E$43,MATCH($C63,Assumptions!$B$34:$B$43,0))*$I63))</f>
        <v>1</v>
      </c>
      <c r="P63" s="79">
        <f>IF($C63="",0,IF($C63=Assumptions!$B$24,INDEX(Assumptions!F$51:F$53,MATCH($A$3,Assumptions!$B$51:$B$53,0)),INDEX(Assumptions!F$34:F$43,MATCH($C63,Assumptions!$B$34:$B$43,0))*$I63))</f>
        <v>1</v>
      </c>
      <c r="Q63" s="79">
        <f>IF($C63="",0,IF($C63=Assumptions!$B$24,INDEX(Assumptions!G$51:G$53,MATCH($A$3,Assumptions!$B$51:$B$53,0)),INDEX(Assumptions!G$34:G$43,MATCH($C63,Assumptions!$B$34:$B$43,0))*$I63))</f>
        <v>1</v>
      </c>
      <c r="R63" s="79">
        <f>IF($C63="",0,IF($C63=Assumptions!$B$24,INDEX(Assumptions!H$51:H$53,MATCH($A$3,Assumptions!$B$51:$B$53,0)),INDEX(Assumptions!H$34:H$43,MATCH($C63,Assumptions!$B$34:$B$43,0))*$I63))</f>
        <v>1</v>
      </c>
      <c r="S63" s="79">
        <f>IF($C63="",0,IF($C63=Assumptions!$B$24,INDEX(Assumptions!I$51:I$53,MATCH($A$3,Assumptions!$B$51:$B$53,0)),INDEX(Assumptions!I$34:I$43,MATCH($C63,Assumptions!$B$34:$B$43,0))*$I63))</f>
        <v>1</v>
      </c>
      <c r="T63" s="3"/>
      <c r="U63" s="9">
        <f>IF($I63,IF($C63=Assumptions!$B$24, Option3!O63*$K63*SUMIF(Option3!$D$8:$D62, $D63, Option3!U$8:U62),$K63*SUMIF($D$8:$D$22,$D63,U$8:U$22)*O63),0)</f>
        <v>-6216.25</v>
      </c>
      <c r="V63" s="9">
        <f>IF($I63,IF($C63=Assumptions!$B$24, Option3!P63*$K63*SUMIF(Option3!$D$8:$D62, $D63, Option3!V$8:V62),$K63*SUMIF($D$8:$D$22,$D63,V$8:V$22)*P63),0)</f>
        <v>-10758.25</v>
      </c>
      <c r="W63" s="9">
        <f>IF($I63,IF($C63=Assumptions!$B$24, Option3!Q63*$K63*SUMIF(Option3!$D$8:$D62, $D63, Option3!W$8:W62),$K63*SUMIF($D$8:$D$22,$D63,W$8:W$22)*Q63),0)</f>
        <v>-3010.25</v>
      </c>
      <c r="X63" s="9">
        <f>IF($I63,IF($C63=Assumptions!$B$24, Option3!R63*$K63*SUMIF(Option3!$D$8:$D62, $D63, Option3!X$8:X62),$K63*SUMIF($D$8:$D$22,$D63,X$8:X$22)*R63),0)</f>
        <v>-2346.25</v>
      </c>
      <c r="Y63" s="9">
        <f>IF($I63,IF($C63=Assumptions!$B$24, Option3!S63*$K63*SUMIF(Option3!$D$8:$D62, $D63, Option3!Y$8:Y62),$K63*SUMIF($D$8:$D$22,$D63,Y$8:Y$22)*S63),0)</f>
        <v>-5265</v>
      </c>
      <c r="AD63"/>
    </row>
    <row r="64" spans="1:30" ht="12.75" customHeight="1" x14ac:dyDescent="0.25">
      <c r="A64"/>
      <c r="B64" s="68" t="str">
        <f>IF(ISBLANK(Costs!B64), "", Costs!B64)</f>
        <v>Infrastructure</v>
      </c>
      <c r="C64" s="68" t="str">
        <f>IF(ISBLANK(Costs!C64), "", Costs!C64)</f>
        <v>Network drives</v>
      </c>
      <c r="D64" s="68" t="str">
        <f>IF(ISBLANK(Costs!D64), "", Costs!D64)</f>
        <v>Database (HANA)</v>
      </c>
      <c r="E64" s="68" t="str">
        <f>IF(ISBLANK(Costs!E64), "", Costs!E64)</f>
        <v/>
      </c>
      <c r="F64" s="68" t="str">
        <f>IF(ISBLANK(Costs!F64), "", Costs!F64)</f>
        <v>Materials</v>
      </c>
      <c r="G64" s="68" t="str">
        <f>IF(ISBLANK(Costs!G64), "", Costs!G64)</f>
        <v/>
      </c>
      <c r="H64" s="46" t="str">
        <f>IF(ISBLANK(Costs!H64), "", Costs!H64)</f>
        <v>Capex reduction</v>
      </c>
      <c r="I64" s="142" t="b">
        <f>IF(ISBLANK(Costs!$C64), 0, INDEX(Assumptions!$E$15:$G$24, MATCH($C64, Assumptions!$B$15:$B$24,0), MATCH($A$3, Options, 0)))</f>
        <v>1</v>
      </c>
      <c r="J64" s="8"/>
      <c r="K64" s="55">
        <f>Costs!K64*I64</f>
        <v>0</v>
      </c>
      <c r="L64"/>
      <c r="M64" s="8"/>
      <c r="N64" s="90"/>
      <c r="O64" s="79">
        <f>IF($C64="",0,IF($C64=Assumptions!$B$24,INDEX(Assumptions!E$51:E$53,MATCH($A$3,Assumptions!$B$51:$B$53,0)),INDEX(Assumptions!E$34:E$43,MATCH($C64,Assumptions!$B$34:$B$43,0))*$I64))</f>
        <v>1</v>
      </c>
      <c r="P64" s="79">
        <f>IF($C64="",0,IF($C64=Assumptions!$B$24,INDEX(Assumptions!F$51:F$53,MATCH($A$3,Assumptions!$B$51:$B$53,0)),INDEX(Assumptions!F$34:F$43,MATCH($C64,Assumptions!$B$34:$B$43,0))*$I64))</f>
        <v>1</v>
      </c>
      <c r="Q64" s="79">
        <f>IF($C64="",0,IF($C64=Assumptions!$B$24,INDEX(Assumptions!G$51:G$53,MATCH($A$3,Assumptions!$B$51:$B$53,0)),INDEX(Assumptions!G$34:G$43,MATCH($C64,Assumptions!$B$34:$B$43,0))*$I64))</f>
        <v>1</v>
      </c>
      <c r="R64" s="79">
        <f>IF($C64="",0,IF($C64=Assumptions!$B$24,INDEX(Assumptions!H$51:H$53,MATCH($A$3,Assumptions!$B$51:$B$53,0)),INDEX(Assumptions!H$34:H$43,MATCH($C64,Assumptions!$B$34:$B$43,0))*$I64))</f>
        <v>1</v>
      </c>
      <c r="S64" s="79">
        <f>IF($C64="",0,IF($C64=Assumptions!$B$24,INDEX(Assumptions!I$51:I$53,MATCH($A$3,Assumptions!$B$51:$B$53,0)),INDEX(Assumptions!I$34:I$43,MATCH($C64,Assumptions!$B$34:$B$43,0))*$I64))</f>
        <v>1</v>
      </c>
      <c r="T64" s="3"/>
      <c r="U64" s="9">
        <f>IF($I64,IF($C64=Assumptions!$B$24, Option3!O64*$K64*SUMIF(Option3!$D$8:$D63, $D64, Option3!U$8:U63),$K64*SUMIF($D$8:$D$22,$D64,U$8:U$22)*O64),0)</f>
        <v>0</v>
      </c>
      <c r="V64" s="9">
        <f>IF($I64,IF($C64=Assumptions!$B$24, Option3!P64*$K64*SUMIF(Option3!$D$8:$D63, $D64, Option3!V$8:V63),$K64*SUMIF($D$8:$D$22,$D64,V$8:V$22)*P64),0)</f>
        <v>0</v>
      </c>
      <c r="W64" s="9">
        <f>IF($I64,IF($C64=Assumptions!$B$24, Option3!Q64*$K64*SUMIF(Option3!$D$8:$D63, $D64, Option3!W$8:W63),$K64*SUMIF($D$8:$D$22,$D64,W$8:W$22)*Q64),0)</f>
        <v>0</v>
      </c>
      <c r="X64" s="9">
        <f>IF($I64,IF($C64=Assumptions!$B$24, Option3!R64*$K64*SUMIF(Option3!$D$8:$D63, $D64, Option3!X$8:X63),$K64*SUMIF($D$8:$D$22,$D64,X$8:X$22)*R64),0)</f>
        <v>0</v>
      </c>
      <c r="Y64" s="9">
        <f>IF($I64,IF($C64=Assumptions!$B$24, Option3!S64*$K64*SUMIF(Option3!$D$8:$D63, $D64, Option3!Y$8:Y63),$K64*SUMIF($D$8:$D$22,$D64,Y$8:Y$22)*S64),0)</f>
        <v>0</v>
      </c>
      <c r="AD64"/>
    </row>
    <row r="65" spans="1:35" ht="12.75" customHeight="1" x14ac:dyDescent="0.25">
      <c r="A65"/>
      <c r="B65" s="68" t="str">
        <f>IF(ISBLANK(Costs!B65), "", Costs!B65)</f>
        <v/>
      </c>
      <c r="C65" s="68" t="str">
        <f>IF(ISBLANK(Costs!C65), "", Costs!C65)</f>
        <v/>
      </c>
      <c r="D65" s="68" t="str">
        <f>IF(ISBLANK(Costs!D65), "", Costs!D65)</f>
        <v/>
      </c>
      <c r="E65" s="68" t="str">
        <f>IF(ISBLANK(Costs!E65), "", Costs!E65)</f>
        <v/>
      </c>
      <c r="F65" s="68" t="str">
        <f>IF(ISBLANK(Costs!F65), "", Costs!F65)</f>
        <v/>
      </c>
      <c r="G65" s="68" t="str">
        <f>IF(ISBLANK(Costs!G65), "", Costs!G65)</f>
        <v/>
      </c>
      <c r="H65" s="46" t="str">
        <f>IF(ISBLANK(Costs!H65), "", Costs!H65)</f>
        <v/>
      </c>
      <c r="I65" s="142">
        <f>IF(ISBLANK(Costs!$C65), 0, INDEX(Assumptions!$E$15:$G$24, MATCH($C65, Assumptions!$B$15:$B$24,0), MATCH($A$3, Options, 0)))</f>
        <v>0</v>
      </c>
      <c r="J65" s="8"/>
      <c r="K65" s="55">
        <f>Costs!K65*I65</f>
        <v>0</v>
      </c>
      <c r="L65"/>
      <c r="M65" s="8"/>
      <c r="N65" s="90"/>
      <c r="O65" s="79">
        <f>IF($C65="",0,IF($C65=Assumptions!$B$24,INDEX(Assumptions!E$51:E$53,MATCH($A$3,Assumptions!$B$51:$B$53,0)),INDEX(Assumptions!E$34:E$43,MATCH($C65,Assumptions!$B$34:$B$43,0))*$I65))</f>
        <v>0</v>
      </c>
      <c r="P65" s="79">
        <f>IF($C65="",0,IF($C65=Assumptions!$B$24,INDEX(Assumptions!F$51:F$53,MATCH($A$3,Assumptions!$B$51:$B$53,0)),INDEX(Assumptions!F$34:F$43,MATCH($C65,Assumptions!$B$34:$B$43,0))*$I65))</f>
        <v>0</v>
      </c>
      <c r="Q65" s="79">
        <f>IF($C65="",0,IF($C65=Assumptions!$B$24,INDEX(Assumptions!G$51:G$53,MATCH($A$3,Assumptions!$B$51:$B$53,0)),INDEX(Assumptions!G$34:G$43,MATCH($C65,Assumptions!$B$34:$B$43,0))*$I65))</f>
        <v>0</v>
      </c>
      <c r="R65" s="79">
        <f>IF($C65="",0,IF($C65=Assumptions!$B$24,INDEX(Assumptions!H$51:H$53,MATCH($A$3,Assumptions!$B$51:$B$53,0)),INDEX(Assumptions!H$34:H$43,MATCH($C65,Assumptions!$B$34:$B$43,0))*$I65))</f>
        <v>0</v>
      </c>
      <c r="S65" s="79">
        <f>IF($C65="",0,IF($C65=Assumptions!$B$24,INDEX(Assumptions!I$51:I$53,MATCH($A$3,Assumptions!$B$51:$B$53,0)),INDEX(Assumptions!I$34:I$43,MATCH($C65,Assumptions!$B$34:$B$43,0))*$I65))</f>
        <v>0</v>
      </c>
      <c r="T65" s="3"/>
      <c r="U65" s="9">
        <f>IF($I65,IF($C65=Assumptions!$B$24, Option3!O65*$K65*SUMIF(Option3!$D$8:$D64, $D65, Option3!U$8:U64),$K65*SUMIF($D$8:$D$22,$D65,U$8:U$22)*O65),0)</f>
        <v>0</v>
      </c>
      <c r="V65" s="9">
        <f>IF($I65,IF($C65=Assumptions!$B$24, Option3!P65*$K65*SUMIF(Option3!$D$8:$D64, $D65, Option3!V$8:V64),$K65*SUMIF($D$8:$D$22,$D65,V$8:V$22)*P65),0)</f>
        <v>0</v>
      </c>
      <c r="W65" s="9">
        <f>IF($I65,IF($C65=Assumptions!$B$24, Option3!Q65*$K65*SUMIF(Option3!$D$8:$D64, $D65, Option3!W$8:W64),$K65*SUMIF($D$8:$D$22,$D65,W$8:W$22)*Q65),0)</f>
        <v>0</v>
      </c>
      <c r="X65" s="9">
        <f>IF($I65,IF($C65=Assumptions!$B$24, Option3!R65*$K65*SUMIF(Option3!$D$8:$D64, $D65, Option3!X$8:X64),$K65*SUMIF($D$8:$D$22,$D65,X$8:X$22)*R65),0)</f>
        <v>0</v>
      </c>
      <c r="Y65" s="9">
        <f>IF($I65,IF($C65=Assumptions!$B$24, Option3!S65*$K65*SUMIF(Option3!$D$8:$D64, $D65, Option3!Y$8:Y64),$K65*SUMIF($D$8:$D$22,$D65,Y$8:Y$22)*S65),0)</f>
        <v>0</v>
      </c>
      <c r="AD65"/>
    </row>
    <row r="66" spans="1:35" ht="12.75" customHeight="1" x14ac:dyDescent="0.25">
      <c r="A66"/>
      <c r="B66" s="68" t="str">
        <f>IF(ISBLANK(Costs!B66), "", Costs!B66)</f>
        <v/>
      </c>
      <c r="C66" s="68" t="str">
        <f>IF(ISBLANK(Costs!C66), "", Costs!C66)</f>
        <v/>
      </c>
      <c r="D66" s="68" t="str">
        <f>IF(ISBLANK(Costs!D66), "", Costs!D66)</f>
        <v/>
      </c>
      <c r="E66" s="68" t="str">
        <f>IF(ISBLANK(Costs!E66), "", Costs!E66)</f>
        <v/>
      </c>
      <c r="F66" s="68" t="str">
        <f>IF(ISBLANK(Costs!F66), "", Costs!F66)</f>
        <v/>
      </c>
      <c r="G66" s="68" t="str">
        <f>IF(ISBLANK(Costs!G66), "", Costs!G66)</f>
        <v/>
      </c>
      <c r="H66" s="46" t="str">
        <f>IF(ISBLANK(Costs!H66), "", Costs!H66)</f>
        <v/>
      </c>
      <c r="I66" s="142">
        <f>IF(ISBLANK(Costs!$C66), 0, INDEX(Assumptions!$E$15:$G$24, MATCH($C66, Assumptions!$B$15:$B$24,0), MATCH($A$3, Options, 0)))</f>
        <v>0</v>
      </c>
      <c r="J66" s="8"/>
      <c r="K66" s="55">
        <f>Costs!K66*I66</f>
        <v>0</v>
      </c>
      <c r="L66"/>
      <c r="M66" s="8"/>
      <c r="N66" s="90"/>
      <c r="O66" s="79">
        <f>IF($C66="",0,IF($C66=Assumptions!$B$24,INDEX(Assumptions!E$51:E$53,MATCH($A$3,Assumptions!$B$51:$B$53,0)),INDEX(Assumptions!E$34:E$43,MATCH($C66,Assumptions!$B$34:$B$43,0))*$I66))</f>
        <v>0</v>
      </c>
      <c r="P66" s="79">
        <f>IF($C66="",0,IF($C66=Assumptions!$B$24,INDEX(Assumptions!F$51:F$53,MATCH($A$3,Assumptions!$B$51:$B$53,0)),INDEX(Assumptions!F$34:F$43,MATCH($C66,Assumptions!$B$34:$B$43,0))*$I66))</f>
        <v>0</v>
      </c>
      <c r="Q66" s="79">
        <f>IF($C66="",0,IF($C66=Assumptions!$B$24,INDEX(Assumptions!G$51:G$53,MATCH($A$3,Assumptions!$B$51:$B$53,0)),INDEX(Assumptions!G$34:G$43,MATCH($C66,Assumptions!$B$34:$B$43,0))*$I66))</f>
        <v>0</v>
      </c>
      <c r="R66" s="79">
        <f>IF($C66="",0,IF($C66=Assumptions!$B$24,INDEX(Assumptions!H$51:H$53,MATCH($A$3,Assumptions!$B$51:$B$53,0)),INDEX(Assumptions!H$34:H$43,MATCH($C66,Assumptions!$B$34:$B$43,0))*$I66))</f>
        <v>0</v>
      </c>
      <c r="S66" s="79">
        <f>IF($C66="",0,IF($C66=Assumptions!$B$24,INDEX(Assumptions!I$51:I$53,MATCH($A$3,Assumptions!$B$51:$B$53,0)),INDEX(Assumptions!I$34:I$43,MATCH($C66,Assumptions!$B$34:$B$43,0))*$I66))</f>
        <v>0</v>
      </c>
      <c r="T66" s="3"/>
      <c r="U66" s="9">
        <f>IF($I66,IF($C66=Assumptions!$B$24, Option3!O66*$K66*SUMIF(Option3!$D$8:$D65, $D66, Option3!U$8:U65),$K66*SUMIF($D$8:$D$22,$D66,U$8:U$22)*O66),0)</f>
        <v>0</v>
      </c>
      <c r="V66" s="9">
        <f>IF($I66,IF($C66=Assumptions!$B$24, Option3!P66*$K66*SUMIF(Option3!$D$8:$D65, $D66, Option3!V$8:V65),$K66*SUMIF($D$8:$D$22,$D66,V$8:V$22)*P66),0)</f>
        <v>0</v>
      </c>
      <c r="W66" s="9">
        <f>IF($I66,IF($C66=Assumptions!$B$24, Option3!Q66*$K66*SUMIF(Option3!$D$8:$D65, $D66, Option3!W$8:W65),$K66*SUMIF($D$8:$D$22,$D66,W$8:W$22)*Q66),0)</f>
        <v>0</v>
      </c>
      <c r="X66" s="9">
        <f>IF($I66,IF($C66=Assumptions!$B$24, Option3!R66*$K66*SUMIF(Option3!$D$8:$D65, $D66, Option3!X$8:X65),$K66*SUMIF($D$8:$D$22,$D66,X$8:X$22)*R66),0)</f>
        <v>0</v>
      </c>
      <c r="Y66" s="9">
        <f>IF($I66,IF($C66=Assumptions!$B$24, Option3!S66*$K66*SUMIF(Option3!$D$8:$D65, $D66, Option3!Y$8:Y65),$K66*SUMIF($D$8:$D$22,$D66,Y$8:Y$22)*S66),0)</f>
        <v>0</v>
      </c>
      <c r="AD66"/>
    </row>
    <row r="67" spans="1:35" ht="12.75" customHeight="1" x14ac:dyDescent="0.25">
      <c r="A67"/>
      <c r="B67" s="68" t="str">
        <f>IF(ISBLANK(Costs!B67), "", Costs!B67)</f>
        <v/>
      </c>
      <c r="C67" s="68" t="str">
        <f>IF(ISBLANK(Costs!C67), "", Costs!C67)</f>
        <v/>
      </c>
      <c r="D67" s="68" t="str">
        <f>IF(ISBLANK(Costs!D67), "", Costs!D67)</f>
        <v/>
      </c>
      <c r="E67" s="68" t="str">
        <f>IF(ISBLANK(Costs!E67), "", Costs!E67)</f>
        <v/>
      </c>
      <c r="F67" s="68" t="str">
        <f>IF(ISBLANK(Costs!F67), "", Costs!F67)</f>
        <v/>
      </c>
      <c r="G67" s="68" t="str">
        <f>IF(ISBLANK(Costs!G67), "", Costs!G67)</f>
        <v/>
      </c>
      <c r="H67" s="46" t="str">
        <f>IF(ISBLANK(Costs!H67), "", Costs!H67)</f>
        <v/>
      </c>
      <c r="I67" s="142">
        <f>IF(ISBLANK(Costs!$C67), 0, INDEX(Assumptions!$E$15:$G$24, MATCH($C67, Assumptions!$B$15:$B$24,0), MATCH($A$3, Options, 0)))</f>
        <v>0</v>
      </c>
      <c r="J67" s="8"/>
      <c r="K67" s="55">
        <f>Costs!K67*I67</f>
        <v>0</v>
      </c>
      <c r="L67"/>
      <c r="M67" s="8"/>
      <c r="N67" s="90"/>
      <c r="O67" s="79">
        <f>IF($C67="",0,IF($C67=Assumptions!$B$24,INDEX(Assumptions!E$51:E$53,MATCH($A$3,Assumptions!$B$51:$B$53,0)),INDEX(Assumptions!E$34:E$43,MATCH($C67,Assumptions!$B$34:$B$43,0))*$I67))</f>
        <v>0</v>
      </c>
      <c r="P67" s="79">
        <f>IF($C67="",0,IF($C67=Assumptions!$B$24,INDEX(Assumptions!F$51:F$53,MATCH($A$3,Assumptions!$B$51:$B$53,0)),INDEX(Assumptions!F$34:F$43,MATCH($C67,Assumptions!$B$34:$B$43,0))*$I67))</f>
        <v>0</v>
      </c>
      <c r="Q67" s="79">
        <f>IF($C67="",0,IF($C67=Assumptions!$B$24,INDEX(Assumptions!G$51:G$53,MATCH($A$3,Assumptions!$B$51:$B$53,0)),INDEX(Assumptions!G$34:G$43,MATCH($C67,Assumptions!$B$34:$B$43,0))*$I67))</f>
        <v>0</v>
      </c>
      <c r="R67" s="79">
        <f>IF($C67="",0,IF($C67=Assumptions!$B$24,INDEX(Assumptions!H$51:H$53,MATCH($A$3,Assumptions!$B$51:$B$53,0)),INDEX(Assumptions!H$34:H$43,MATCH($C67,Assumptions!$B$34:$B$43,0))*$I67))</f>
        <v>0</v>
      </c>
      <c r="S67" s="79">
        <f>IF($C67="",0,IF($C67=Assumptions!$B$24,INDEX(Assumptions!I$51:I$53,MATCH($A$3,Assumptions!$B$51:$B$53,0)),INDEX(Assumptions!I$34:I$43,MATCH($C67,Assumptions!$B$34:$B$43,0))*$I67))</f>
        <v>0</v>
      </c>
      <c r="T67" s="3"/>
      <c r="U67" s="9">
        <f>IF($I67,IF($C67=Assumptions!$B$24, Option3!O67*$K67*SUMIF(Option3!$D$8:$D66, $D67, Option3!U$8:U66),$K67*SUMIF($D$8:$D$22,$D67,U$8:U$22)*O67),0)</f>
        <v>0</v>
      </c>
      <c r="V67" s="9">
        <f>IF($I67,IF($C67=Assumptions!$B$24, Option3!P67*$K67*SUMIF(Option3!$D$8:$D66, $D67, Option3!V$8:V66),$K67*SUMIF($D$8:$D$22,$D67,V$8:V$22)*P67),0)</f>
        <v>0</v>
      </c>
      <c r="W67" s="9">
        <f>IF($I67,IF($C67=Assumptions!$B$24, Option3!Q67*$K67*SUMIF(Option3!$D$8:$D66, $D67, Option3!W$8:W66),$K67*SUMIF($D$8:$D$22,$D67,W$8:W$22)*Q67),0)</f>
        <v>0</v>
      </c>
      <c r="X67" s="9">
        <f>IF($I67,IF($C67=Assumptions!$B$24, Option3!R67*$K67*SUMIF(Option3!$D$8:$D66, $D67, Option3!X$8:X66),$K67*SUMIF($D$8:$D$22,$D67,X$8:X$22)*R67),0)</f>
        <v>0</v>
      </c>
      <c r="Y67" s="9">
        <f>IF($I67,IF($C67=Assumptions!$B$24, Option3!S67*$K67*SUMIF(Option3!$D$8:$D66, $D67, Option3!Y$8:Y66),$K67*SUMIF($D$8:$D$22,$D67,Y$8:Y$22)*S67),0)</f>
        <v>0</v>
      </c>
      <c r="AD67"/>
    </row>
    <row r="68" spans="1:35" ht="12.75" customHeight="1" x14ac:dyDescent="0.25">
      <c r="A68"/>
      <c r="B68" s="68" t="str">
        <f>IF(ISBLANK(Costs!B68), "", Costs!B68)</f>
        <v/>
      </c>
      <c r="C68" s="68" t="str">
        <f>IF(ISBLANK(Costs!C68), "", Costs!C68)</f>
        <v/>
      </c>
      <c r="D68" s="68" t="str">
        <f>IF(ISBLANK(Costs!D68), "", Costs!D68)</f>
        <v/>
      </c>
      <c r="E68" s="68" t="str">
        <f>IF(ISBLANK(Costs!E68), "", Costs!E68)</f>
        <v/>
      </c>
      <c r="F68" s="68" t="str">
        <f>IF(ISBLANK(Costs!F68), "", Costs!F68)</f>
        <v/>
      </c>
      <c r="G68" s="68" t="str">
        <f>IF(ISBLANK(Costs!G68), "", Costs!G68)</f>
        <v/>
      </c>
      <c r="H68" s="46" t="str">
        <f>IF(ISBLANK(Costs!H68), "", Costs!H68)</f>
        <v/>
      </c>
      <c r="I68" s="142">
        <f>IF(ISBLANK(Costs!$C68), 0, INDEX(Assumptions!$E$15:$G$24, MATCH($C68, Assumptions!$B$15:$B$24,0), MATCH($A$3, Options, 0)))</f>
        <v>0</v>
      </c>
      <c r="J68" s="8"/>
      <c r="K68" s="55">
        <f>Costs!K68*I68</f>
        <v>0</v>
      </c>
      <c r="L68"/>
      <c r="M68" s="8"/>
      <c r="N68" s="90"/>
      <c r="O68" s="79">
        <f>IF($C68="",0,IF($C68=Assumptions!$B$24,INDEX(Assumptions!E$51:E$53,MATCH($A$3,Assumptions!$B$51:$B$53,0)),INDEX(Assumptions!E$34:E$43,MATCH($C68,Assumptions!$B$34:$B$43,0))*$I68))</f>
        <v>0</v>
      </c>
      <c r="P68" s="79">
        <f>IF($C68="",0,IF($C68=Assumptions!$B$24,INDEX(Assumptions!F$51:F$53,MATCH($A$3,Assumptions!$B$51:$B$53,0)),INDEX(Assumptions!F$34:F$43,MATCH($C68,Assumptions!$B$34:$B$43,0))*$I68))</f>
        <v>0</v>
      </c>
      <c r="Q68" s="79">
        <f>IF($C68="",0,IF($C68=Assumptions!$B$24,INDEX(Assumptions!G$51:G$53,MATCH($A$3,Assumptions!$B$51:$B$53,0)),INDEX(Assumptions!G$34:G$43,MATCH($C68,Assumptions!$B$34:$B$43,0))*$I68))</f>
        <v>0</v>
      </c>
      <c r="R68" s="79">
        <f>IF($C68="",0,IF($C68=Assumptions!$B$24,INDEX(Assumptions!H$51:H$53,MATCH($A$3,Assumptions!$B$51:$B$53,0)),INDEX(Assumptions!H$34:H$43,MATCH($C68,Assumptions!$B$34:$B$43,0))*$I68))</f>
        <v>0</v>
      </c>
      <c r="S68" s="79">
        <f>IF($C68="",0,IF($C68=Assumptions!$B$24,INDEX(Assumptions!I$51:I$53,MATCH($A$3,Assumptions!$B$51:$B$53,0)),INDEX(Assumptions!I$34:I$43,MATCH($C68,Assumptions!$B$34:$B$43,0))*$I68))</f>
        <v>0</v>
      </c>
      <c r="T68" s="3"/>
      <c r="U68" s="9">
        <f>IF($I68,IF($C68=Assumptions!$B$24, Option3!O68*$K68*SUMIF(Option3!$D$8:$D67, $D68, Option3!U$8:U67),$K68*SUMIF($D$8:$D$22,$D68,U$8:U$22)*O68),0)</f>
        <v>0</v>
      </c>
      <c r="V68" s="9">
        <f>IF($I68,IF($C68=Assumptions!$B$24, Option3!P68*$K68*SUMIF(Option3!$D$8:$D67, $D68, Option3!V$8:V67),$K68*SUMIF($D$8:$D$22,$D68,V$8:V$22)*P68),0)</f>
        <v>0</v>
      </c>
      <c r="W68" s="9">
        <f>IF($I68,IF($C68=Assumptions!$B$24, Option3!Q68*$K68*SUMIF(Option3!$D$8:$D67, $D68, Option3!W$8:W67),$K68*SUMIF($D$8:$D$22,$D68,W$8:W$22)*Q68),0)</f>
        <v>0</v>
      </c>
      <c r="X68" s="9">
        <f>IF($I68,IF($C68=Assumptions!$B$24, Option3!R68*$K68*SUMIF(Option3!$D$8:$D67, $D68, Option3!X$8:X67),$K68*SUMIF($D$8:$D$22,$D68,X$8:X$22)*R68),0)</f>
        <v>0</v>
      </c>
      <c r="Y68" s="9">
        <f>IF($I68,IF($C68=Assumptions!$B$24, Option3!S68*$K68*SUMIF(Option3!$D$8:$D67, $D68, Option3!Y$8:Y67),$K68*SUMIF($D$8:$D$22,$D68,Y$8:Y$22)*S68),0)</f>
        <v>0</v>
      </c>
      <c r="AD68"/>
    </row>
    <row r="69" spans="1:35" ht="12.75" customHeight="1" x14ac:dyDescent="0.25">
      <c r="A69"/>
      <c r="B69" s="68" t="str">
        <f>IF(ISBLANK(Costs!B69), "", Costs!B69)</f>
        <v/>
      </c>
      <c r="C69" s="68" t="str">
        <f>IF(ISBLANK(Costs!C69), "", Costs!C69)</f>
        <v/>
      </c>
      <c r="D69" s="68" t="str">
        <f>IF(ISBLANK(Costs!D69), "", Costs!D69)</f>
        <v/>
      </c>
      <c r="E69" s="68" t="str">
        <f>IF(ISBLANK(Costs!E69), "", Costs!E69)</f>
        <v/>
      </c>
      <c r="F69" s="68" t="str">
        <f>IF(ISBLANK(Costs!F69), "", Costs!F69)</f>
        <v/>
      </c>
      <c r="G69" s="68" t="str">
        <f>IF(ISBLANK(Costs!G69), "", Costs!G69)</f>
        <v/>
      </c>
      <c r="H69" s="46" t="str">
        <f>IF(ISBLANK(Costs!H69), "", Costs!H69)</f>
        <v/>
      </c>
      <c r="I69" s="142">
        <f>IF(ISBLANK(Costs!$C69), 0, INDEX(Assumptions!$E$15:$G$24, MATCH($C69, Assumptions!$B$15:$B$24,0), MATCH($A$3, Options, 0)))</f>
        <v>0</v>
      </c>
      <c r="J69" s="8"/>
      <c r="K69" s="55">
        <f>Costs!K69*I69</f>
        <v>0</v>
      </c>
      <c r="L69"/>
      <c r="M69" s="8"/>
      <c r="N69" s="90"/>
      <c r="O69" s="79">
        <f>IF($C69="",0,IF($C69=Assumptions!$B$24,INDEX(Assumptions!E$51:E$53,MATCH($A$3,Assumptions!$B$51:$B$53,0)),INDEX(Assumptions!E$34:E$43,MATCH($C69,Assumptions!$B$34:$B$43,0))*$I69))</f>
        <v>0</v>
      </c>
      <c r="P69" s="79">
        <f>IF($C69="",0,IF($C69=Assumptions!$B$24,INDEX(Assumptions!F$51:F$53,MATCH($A$3,Assumptions!$B$51:$B$53,0)),INDEX(Assumptions!F$34:F$43,MATCH($C69,Assumptions!$B$34:$B$43,0))*$I69))</f>
        <v>0</v>
      </c>
      <c r="Q69" s="79">
        <f>IF($C69="",0,IF($C69=Assumptions!$B$24,INDEX(Assumptions!G$51:G$53,MATCH($A$3,Assumptions!$B$51:$B$53,0)),INDEX(Assumptions!G$34:G$43,MATCH($C69,Assumptions!$B$34:$B$43,0))*$I69))</f>
        <v>0</v>
      </c>
      <c r="R69" s="79">
        <f>IF($C69="",0,IF($C69=Assumptions!$B$24,INDEX(Assumptions!H$51:H$53,MATCH($A$3,Assumptions!$B$51:$B$53,0)),INDEX(Assumptions!H$34:H$43,MATCH($C69,Assumptions!$B$34:$B$43,0))*$I69))</f>
        <v>0</v>
      </c>
      <c r="S69" s="79">
        <f>IF($C69="",0,IF($C69=Assumptions!$B$24,INDEX(Assumptions!I$51:I$53,MATCH($A$3,Assumptions!$B$51:$B$53,0)),INDEX(Assumptions!I$34:I$43,MATCH($C69,Assumptions!$B$34:$B$43,0))*$I69))</f>
        <v>0</v>
      </c>
      <c r="T69" s="3"/>
      <c r="U69" s="9">
        <f>IF($I69,IF($C69=Assumptions!$B$24, Option3!O69*$K69*SUMIF(Option3!$D$8:$D68, $D69, Option3!U$8:U68),$K69*SUMIF($D$8:$D$22,$D69,U$8:U$22)*O69),0)</f>
        <v>0</v>
      </c>
      <c r="V69" s="9">
        <f>IF($I69,IF($C69=Assumptions!$B$24, Option3!P69*$K69*SUMIF(Option3!$D$8:$D68, $D69, Option3!V$8:V68),$K69*SUMIF($D$8:$D$22,$D69,V$8:V$22)*P69),0)</f>
        <v>0</v>
      </c>
      <c r="W69" s="9">
        <f>IF($I69,IF($C69=Assumptions!$B$24, Option3!Q69*$K69*SUMIF(Option3!$D$8:$D68, $D69, Option3!W$8:W68),$K69*SUMIF($D$8:$D$22,$D69,W$8:W$22)*Q69),0)</f>
        <v>0</v>
      </c>
      <c r="X69" s="9">
        <f>IF($I69,IF($C69=Assumptions!$B$24, Option3!R69*$K69*SUMIF(Option3!$D$8:$D68, $D69, Option3!X$8:X68),$K69*SUMIF($D$8:$D$22,$D69,X$8:X$22)*R69),0)</f>
        <v>0</v>
      </c>
      <c r="Y69" s="9">
        <f>IF($I69,IF($C69=Assumptions!$B$24, Option3!S69*$K69*SUMIF(Option3!$D$8:$D68, $D69, Option3!Y$8:Y68),$K69*SUMIF($D$8:$D$22,$D69,Y$8:Y$22)*S69),0)</f>
        <v>0</v>
      </c>
      <c r="AD69"/>
    </row>
    <row r="70" spans="1:35" ht="12.75" customHeight="1" x14ac:dyDescent="0.25">
      <c r="A70"/>
      <c r="B70" s="68" t="str">
        <f>IF(ISBLANK(Costs!B70), "", Costs!B70)</f>
        <v/>
      </c>
      <c r="C70" s="68" t="str">
        <f>IF(ISBLANK(Costs!C70), "", Costs!C70)</f>
        <v/>
      </c>
      <c r="D70" s="68" t="str">
        <f>IF(ISBLANK(Costs!D70), "", Costs!D70)</f>
        <v/>
      </c>
      <c r="E70" s="68" t="str">
        <f>IF(ISBLANK(Costs!E70), "", Costs!E70)</f>
        <v/>
      </c>
      <c r="F70" s="68" t="str">
        <f>IF(ISBLANK(Costs!F70), "", Costs!F70)</f>
        <v/>
      </c>
      <c r="G70" s="68" t="str">
        <f>IF(ISBLANK(Costs!G70), "", Costs!G70)</f>
        <v/>
      </c>
      <c r="H70" s="46" t="str">
        <f>IF(ISBLANK(Costs!H70), "", Costs!H70)</f>
        <v/>
      </c>
      <c r="I70" s="142">
        <f>IF(ISBLANK(Costs!$C70), 0, INDEX(Assumptions!$E$15:$G$24, MATCH($C70, Assumptions!$B$15:$B$24,0), MATCH($A$3, Options, 0)))</f>
        <v>0</v>
      </c>
      <c r="J70" s="8"/>
      <c r="K70" s="55">
        <f>Costs!K70*I70</f>
        <v>0</v>
      </c>
      <c r="L70"/>
      <c r="M70" s="8"/>
      <c r="N70" s="90"/>
      <c r="O70" s="79">
        <f>IF($C70="",0,IF($C70=Assumptions!$B$24,INDEX(Assumptions!E$51:E$53,MATCH($A$3,Assumptions!$B$51:$B$53,0)),INDEX(Assumptions!E$34:E$43,MATCH($C70,Assumptions!$B$34:$B$43,0))*$I70))</f>
        <v>0</v>
      </c>
      <c r="P70" s="79">
        <f>IF($C70="",0,IF($C70=Assumptions!$B$24,INDEX(Assumptions!F$51:F$53,MATCH($A$3,Assumptions!$B$51:$B$53,0)),INDEX(Assumptions!F$34:F$43,MATCH($C70,Assumptions!$B$34:$B$43,0))*$I70))</f>
        <v>0</v>
      </c>
      <c r="Q70" s="79">
        <f>IF($C70="",0,IF($C70=Assumptions!$B$24,INDEX(Assumptions!G$51:G$53,MATCH($A$3,Assumptions!$B$51:$B$53,0)),INDEX(Assumptions!G$34:G$43,MATCH($C70,Assumptions!$B$34:$B$43,0))*$I70))</f>
        <v>0</v>
      </c>
      <c r="R70" s="79">
        <f>IF($C70="",0,IF($C70=Assumptions!$B$24,INDEX(Assumptions!H$51:H$53,MATCH($A$3,Assumptions!$B$51:$B$53,0)),INDEX(Assumptions!H$34:H$43,MATCH($C70,Assumptions!$B$34:$B$43,0))*$I70))</f>
        <v>0</v>
      </c>
      <c r="S70" s="79">
        <f>IF($C70="",0,IF($C70=Assumptions!$B$24,INDEX(Assumptions!I$51:I$53,MATCH($A$3,Assumptions!$B$51:$B$53,0)),INDEX(Assumptions!I$34:I$43,MATCH($C70,Assumptions!$B$34:$B$43,0))*$I70))</f>
        <v>0</v>
      </c>
      <c r="T70" s="3"/>
      <c r="U70" s="9">
        <f>IF($I70,IF($C70=Assumptions!$B$24, Option3!O70*$K70*SUMIF(Option3!$D$8:$D69, $D70, Option3!U$8:U69),$K70*SUMIF($D$8:$D$22,$D70,U$8:U$22)*O70),0)</f>
        <v>0</v>
      </c>
      <c r="V70" s="9">
        <f>IF($I70,IF($C70=Assumptions!$B$24, Option3!P70*$K70*SUMIF(Option3!$D$8:$D69, $D70, Option3!V$8:V69),$K70*SUMIF($D$8:$D$22,$D70,V$8:V$22)*P70),0)</f>
        <v>0</v>
      </c>
      <c r="W70" s="9">
        <f>IF($I70,IF($C70=Assumptions!$B$24, Option3!Q70*$K70*SUMIF(Option3!$D$8:$D69, $D70, Option3!W$8:W69),$K70*SUMIF($D$8:$D$22,$D70,W$8:W$22)*Q70),0)</f>
        <v>0</v>
      </c>
      <c r="X70" s="9">
        <f>IF($I70,IF($C70=Assumptions!$B$24, Option3!R70*$K70*SUMIF(Option3!$D$8:$D69, $D70, Option3!X$8:X69),$K70*SUMIF($D$8:$D$22,$D70,X$8:X$22)*R70),0)</f>
        <v>0</v>
      </c>
      <c r="Y70" s="9">
        <f>IF($I70,IF($C70=Assumptions!$B$24, Option3!S70*$K70*SUMIF(Option3!$D$8:$D69, $D70, Option3!Y$8:Y69),$K70*SUMIF($D$8:$D$22,$D70,Y$8:Y$22)*S70),0)</f>
        <v>0</v>
      </c>
      <c r="AD70"/>
    </row>
    <row r="71" spans="1:35" ht="12.75" customHeight="1" x14ac:dyDescent="0.25">
      <c r="A71"/>
      <c r="B71" s="68" t="str">
        <f>IF(ISBLANK(Costs!B71), "", Costs!B71)</f>
        <v/>
      </c>
      <c r="C71" s="68" t="str">
        <f>IF(ISBLANK(Costs!C71), "", Costs!C71)</f>
        <v/>
      </c>
      <c r="D71" s="68" t="str">
        <f>IF(ISBLANK(Costs!D71), "", Costs!D71)</f>
        <v/>
      </c>
      <c r="E71" s="68" t="str">
        <f>IF(ISBLANK(Costs!E71), "", Costs!E71)</f>
        <v/>
      </c>
      <c r="F71" s="68" t="str">
        <f>IF(ISBLANK(Costs!F71), "", Costs!F71)</f>
        <v/>
      </c>
      <c r="G71" s="68" t="str">
        <f>IF(ISBLANK(Costs!G71), "", Costs!G71)</f>
        <v/>
      </c>
      <c r="H71" s="46" t="str">
        <f>IF(ISBLANK(Costs!H71), "", Costs!H71)</f>
        <v/>
      </c>
      <c r="I71" s="142">
        <f>IF(ISBLANK(Costs!$C71), 0, INDEX(Assumptions!$E$15:$G$24, MATCH($C71, Assumptions!$B$15:$B$24,0), MATCH($A$3, Options, 0)))</f>
        <v>0</v>
      </c>
      <c r="J71" s="8"/>
      <c r="K71" s="55">
        <f>Costs!K71*I71</f>
        <v>0</v>
      </c>
      <c r="L71"/>
      <c r="M71" s="8"/>
      <c r="N71" s="90"/>
      <c r="O71" s="79">
        <f>IF($C71="",0,IF($C71=Assumptions!$B$24,INDEX(Assumptions!E$51:E$53,MATCH($A$3,Assumptions!$B$51:$B$53,0)),INDEX(Assumptions!E$34:E$43,MATCH($C71,Assumptions!$B$34:$B$43,0))*$I71))</f>
        <v>0</v>
      </c>
      <c r="P71" s="79">
        <f>IF($C71="",0,IF($C71=Assumptions!$B$24,INDEX(Assumptions!F$51:F$53,MATCH($A$3,Assumptions!$B$51:$B$53,0)),INDEX(Assumptions!F$34:F$43,MATCH($C71,Assumptions!$B$34:$B$43,0))*$I71))</f>
        <v>0</v>
      </c>
      <c r="Q71" s="79">
        <f>IF($C71="",0,IF($C71=Assumptions!$B$24,INDEX(Assumptions!G$51:G$53,MATCH($A$3,Assumptions!$B$51:$B$53,0)),INDEX(Assumptions!G$34:G$43,MATCH($C71,Assumptions!$B$34:$B$43,0))*$I71))</f>
        <v>0</v>
      </c>
      <c r="R71" s="79">
        <f>IF($C71="",0,IF($C71=Assumptions!$B$24,INDEX(Assumptions!H$51:H$53,MATCH($A$3,Assumptions!$B$51:$B$53,0)),INDEX(Assumptions!H$34:H$43,MATCH($C71,Assumptions!$B$34:$B$43,0))*$I71))</f>
        <v>0</v>
      </c>
      <c r="S71" s="79">
        <f>IF($C71="",0,IF($C71=Assumptions!$B$24,INDEX(Assumptions!I$51:I$53,MATCH($A$3,Assumptions!$B$51:$B$53,0)),INDEX(Assumptions!I$34:I$43,MATCH($C71,Assumptions!$B$34:$B$43,0))*$I71))</f>
        <v>0</v>
      </c>
      <c r="T71" s="3"/>
      <c r="U71" s="9">
        <f>IF($I71,IF($C71=Assumptions!$B$24, Option3!O71*$K71*SUMIF(Option3!$D$8:$D70, $D71, Option3!U$8:U70),$K71*SUMIF($D$8:$D$22,$D71,U$8:U$22)*O71),0)</f>
        <v>0</v>
      </c>
      <c r="V71" s="9">
        <f>IF($I71,IF($C71=Assumptions!$B$24, Option3!P71*$K71*SUMIF(Option3!$D$8:$D70, $D71, Option3!V$8:V70),$K71*SUMIF($D$8:$D$22,$D71,V$8:V$22)*P71),0)</f>
        <v>0</v>
      </c>
      <c r="W71" s="9">
        <f>IF($I71,IF($C71=Assumptions!$B$24, Option3!Q71*$K71*SUMIF(Option3!$D$8:$D70, $D71, Option3!W$8:W70),$K71*SUMIF($D$8:$D$22,$D71,W$8:W$22)*Q71),0)</f>
        <v>0</v>
      </c>
      <c r="X71" s="9">
        <f>IF($I71,IF($C71=Assumptions!$B$24, Option3!R71*$K71*SUMIF(Option3!$D$8:$D70, $D71, Option3!X$8:X70),$K71*SUMIF($D$8:$D$22,$D71,X$8:X$22)*R71),0)</f>
        <v>0</v>
      </c>
      <c r="Y71" s="9">
        <f>IF($I71,IF($C71=Assumptions!$B$24, Option3!S71*$K71*SUMIF(Option3!$D$8:$D70, $D71, Option3!Y$8:Y70),$K71*SUMIF($D$8:$D$22,$D71,Y$8:Y$22)*S71),0)</f>
        <v>0</v>
      </c>
      <c r="AD71"/>
    </row>
    <row r="72" spans="1:35" ht="12.75" customHeight="1" x14ac:dyDescent="0.25">
      <c r="A72"/>
      <c r="B72" s="68" t="str">
        <f>IF(ISBLANK(Costs!B72), "", Costs!B72)</f>
        <v/>
      </c>
      <c r="C72" s="68" t="str">
        <f>IF(ISBLANK(Costs!C72), "", Costs!C72)</f>
        <v/>
      </c>
      <c r="D72" s="68" t="str">
        <f>IF(ISBLANK(Costs!D72), "", Costs!D72)</f>
        <v/>
      </c>
      <c r="E72" s="68" t="str">
        <f>IF(ISBLANK(Costs!E72), "", Costs!E72)</f>
        <v/>
      </c>
      <c r="F72" s="68" t="str">
        <f>IF(ISBLANK(Costs!F72), "", Costs!F72)</f>
        <v/>
      </c>
      <c r="G72" s="68" t="str">
        <f>IF(ISBLANK(Costs!G72), "", Costs!G72)</f>
        <v/>
      </c>
      <c r="H72" s="46" t="str">
        <f>IF(ISBLANK(Costs!H72), "", Costs!H72)</f>
        <v/>
      </c>
      <c r="I72" s="142">
        <f>IF(ISBLANK(Costs!$C72), 0, INDEX(Assumptions!$E$15:$G$24, MATCH($C72, Assumptions!$B$15:$B$24,0), MATCH($A$3, Options, 0)))</f>
        <v>0</v>
      </c>
      <c r="J72" s="8"/>
      <c r="K72" s="55">
        <f>Costs!K72*I72</f>
        <v>0</v>
      </c>
      <c r="L72"/>
      <c r="M72" s="8"/>
      <c r="N72" s="90"/>
      <c r="O72" s="79">
        <f>IF($C72="",0,IF($C72=Assumptions!$B$24,INDEX(Assumptions!E$51:E$53,MATCH($A$3,Assumptions!$B$51:$B$53,0)),INDEX(Assumptions!E$34:E$43,MATCH($C72,Assumptions!$B$34:$B$43,0))*$I72))</f>
        <v>0</v>
      </c>
      <c r="P72" s="79">
        <f>IF($C72="",0,IF($C72=Assumptions!$B$24,INDEX(Assumptions!F$51:F$53,MATCH($A$3,Assumptions!$B$51:$B$53,0)),INDEX(Assumptions!F$34:F$43,MATCH($C72,Assumptions!$B$34:$B$43,0))*$I72))</f>
        <v>0</v>
      </c>
      <c r="Q72" s="79">
        <f>IF($C72="",0,IF($C72=Assumptions!$B$24,INDEX(Assumptions!G$51:G$53,MATCH($A$3,Assumptions!$B$51:$B$53,0)),INDEX(Assumptions!G$34:G$43,MATCH($C72,Assumptions!$B$34:$B$43,0))*$I72))</f>
        <v>0</v>
      </c>
      <c r="R72" s="79">
        <f>IF($C72="",0,IF($C72=Assumptions!$B$24,INDEX(Assumptions!H$51:H$53,MATCH($A$3,Assumptions!$B$51:$B$53,0)),INDEX(Assumptions!H$34:H$43,MATCH($C72,Assumptions!$B$34:$B$43,0))*$I72))</f>
        <v>0</v>
      </c>
      <c r="S72" s="79">
        <f>IF($C72="",0,IF($C72=Assumptions!$B$24,INDEX(Assumptions!I$51:I$53,MATCH($A$3,Assumptions!$B$51:$B$53,0)),INDEX(Assumptions!I$34:I$43,MATCH($C72,Assumptions!$B$34:$B$43,0))*$I72))</f>
        <v>0</v>
      </c>
      <c r="T72" s="3"/>
      <c r="U72" s="9">
        <f>IF($I72,IF($C72=Assumptions!$B$24, Option3!O72*$K72*SUMIF(Option3!$D$8:$D71, $D72, Option3!U$8:U71),$K72*SUMIF($D$8:$D$22,$D72,U$8:U$22)*O72),0)</f>
        <v>0</v>
      </c>
      <c r="V72" s="9">
        <f>IF($I72,IF($C72=Assumptions!$B$24, Option3!P72*$K72*SUMIF(Option3!$D$8:$D71, $D72, Option3!V$8:V71),$K72*SUMIF($D$8:$D$22,$D72,V$8:V$22)*P72),0)</f>
        <v>0</v>
      </c>
      <c r="W72" s="9">
        <f>IF($I72,IF($C72=Assumptions!$B$24, Option3!Q72*$K72*SUMIF(Option3!$D$8:$D71, $D72, Option3!W$8:W71),$K72*SUMIF($D$8:$D$22,$D72,W$8:W$22)*Q72),0)</f>
        <v>0</v>
      </c>
      <c r="X72" s="9">
        <f>IF($I72,IF($C72=Assumptions!$B$24, Option3!R72*$K72*SUMIF(Option3!$D$8:$D71, $D72, Option3!X$8:X71),$K72*SUMIF($D$8:$D$22,$D72,X$8:X$22)*R72),0)</f>
        <v>0</v>
      </c>
      <c r="Y72" s="9">
        <f>IF($I72,IF($C72=Assumptions!$B$24, Option3!S72*$K72*SUMIF(Option3!$D$8:$D71, $D72, Option3!Y$8:Y71),$K72*SUMIF($D$8:$D$22,$D72,Y$8:Y$22)*S72),0)</f>
        <v>0</v>
      </c>
      <c r="AD72"/>
    </row>
    <row r="73" spans="1:35" ht="12.75" customHeight="1" x14ac:dyDescent="0.25">
      <c r="A73"/>
      <c r="B73" s="68" t="str">
        <f>IF(ISBLANK(Costs!B73), "", Costs!B73)</f>
        <v/>
      </c>
      <c r="C73" s="68" t="str">
        <f>IF(ISBLANK(Costs!C73), "", Costs!C73)</f>
        <v/>
      </c>
      <c r="D73" s="68" t="str">
        <f>IF(ISBLANK(Costs!D73), "", Costs!D73)</f>
        <v/>
      </c>
      <c r="E73" s="68" t="str">
        <f>IF(ISBLANK(Costs!E73), "", Costs!E73)</f>
        <v/>
      </c>
      <c r="F73" s="68" t="str">
        <f>IF(ISBLANK(Costs!F73), "", Costs!F73)</f>
        <v/>
      </c>
      <c r="G73" s="68" t="str">
        <f>IF(ISBLANK(Costs!G73), "", Costs!G73)</f>
        <v/>
      </c>
      <c r="H73" s="46" t="str">
        <f>IF(ISBLANK(Costs!H73), "", Costs!H73)</f>
        <v/>
      </c>
      <c r="I73" s="142">
        <f>IF(ISBLANK(Costs!$C73), 0, INDEX(Assumptions!$E$15:$G$24, MATCH($C73, Assumptions!$B$15:$B$24,0), MATCH($A$3, Options, 0)))</f>
        <v>0</v>
      </c>
      <c r="J73" s="8"/>
      <c r="K73" s="55">
        <f>Costs!K73*I73</f>
        <v>0</v>
      </c>
      <c r="L73"/>
      <c r="M73" s="8"/>
      <c r="N73" s="90"/>
      <c r="O73" s="79">
        <f>IF($C73="",0,IF($C73=Assumptions!$B$24,INDEX(Assumptions!E$51:E$53,MATCH($A$3,Assumptions!$B$51:$B$53,0)),INDEX(Assumptions!E$34:E$43,MATCH($C73,Assumptions!$B$34:$B$43,0))*$I73))</f>
        <v>0</v>
      </c>
      <c r="P73" s="79">
        <f>IF($C73="",0,IF($C73=Assumptions!$B$24,INDEX(Assumptions!F$51:F$53,MATCH($A$3,Assumptions!$B$51:$B$53,0)),INDEX(Assumptions!F$34:F$43,MATCH($C73,Assumptions!$B$34:$B$43,0))*$I73))</f>
        <v>0</v>
      </c>
      <c r="Q73" s="79">
        <f>IF($C73="",0,IF($C73=Assumptions!$B$24,INDEX(Assumptions!G$51:G$53,MATCH($A$3,Assumptions!$B$51:$B$53,0)),INDEX(Assumptions!G$34:G$43,MATCH($C73,Assumptions!$B$34:$B$43,0))*$I73))</f>
        <v>0</v>
      </c>
      <c r="R73" s="79">
        <f>IF($C73="",0,IF($C73=Assumptions!$B$24,INDEX(Assumptions!H$51:H$53,MATCH($A$3,Assumptions!$B$51:$B$53,0)),INDEX(Assumptions!H$34:H$43,MATCH($C73,Assumptions!$B$34:$B$43,0))*$I73))</f>
        <v>0</v>
      </c>
      <c r="S73" s="79">
        <f>IF($C73="",0,IF($C73=Assumptions!$B$24,INDEX(Assumptions!I$51:I$53,MATCH($A$3,Assumptions!$B$51:$B$53,0)),INDEX(Assumptions!I$34:I$43,MATCH($C73,Assumptions!$B$34:$B$43,0))*$I73))</f>
        <v>0</v>
      </c>
      <c r="T73" s="3"/>
      <c r="U73" s="9">
        <f>IF($I73,IF($C73=Assumptions!$B$24, Option3!O73*$K73*SUMIF(Option3!$D$8:$D72, $D73, Option3!U$8:U72),$K73*SUMIF($D$8:$D$22,$D73,U$8:U$22)*O73),0)</f>
        <v>0</v>
      </c>
      <c r="V73" s="9">
        <f>IF($I73,IF($C73=Assumptions!$B$24, Option3!P73*$K73*SUMIF(Option3!$D$8:$D72, $D73, Option3!V$8:V72),$K73*SUMIF($D$8:$D$22,$D73,V$8:V$22)*P73),0)</f>
        <v>0</v>
      </c>
      <c r="W73" s="9">
        <f>IF($I73,IF($C73=Assumptions!$B$24, Option3!Q73*$K73*SUMIF(Option3!$D$8:$D72, $D73, Option3!W$8:W72),$K73*SUMIF($D$8:$D$22,$D73,W$8:W$22)*Q73),0)</f>
        <v>0</v>
      </c>
      <c r="X73" s="9">
        <f>IF($I73,IF($C73=Assumptions!$B$24, Option3!R73*$K73*SUMIF(Option3!$D$8:$D72, $D73, Option3!X$8:X72),$K73*SUMIF($D$8:$D$22,$D73,X$8:X$22)*R73),0)</f>
        <v>0</v>
      </c>
      <c r="Y73" s="9">
        <f>IF($I73,IF($C73=Assumptions!$B$24, Option3!S73*$K73*SUMIF(Option3!$D$8:$D72, $D73, Option3!Y$8:Y72),$K73*SUMIF($D$8:$D$22,$D73,Y$8:Y$22)*S73),0)</f>
        <v>0</v>
      </c>
      <c r="AD73"/>
    </row>
    <row r="74" spans="1:35" ht="12.75" customHeight="1" x14ac:dyDescent="0.25">
      <c r="A74"/>
      <c r="B74" s="68" t="str">
        <f>IF(ISBLANK(Costs!B74), "", Costs!B74)</f>
        <v/>
      </c>
      <c r="C74" s="68" t="str">
        <f>IF(ISBLANK(Costs!C74), "", Costs!C74)</f>
        <v/>
      </c>
      <c r="D74" s="68" t="str">
        <f>IF(ISBLANK(Costs!D74), "", Costs!D74)</f>
        <v/>
      </c>
      <c r="E74" s="68" t="str">
        <f>IF(ISBLANK(Costs!E74), "", Costs!E74)</f>
        <v/>
      </c>
      <c r="F74" s="68" t="str">
        <f>IF(ISBLANK(Costs!F74), "", Costs!F74)</f>
        <v/>
      </c>
      <c r="G74" s="68" t="str">
        <f>IF(ISBLANK(Costs!G74), "", Costs!G74)</f>
        <v/>
      </c>
      <c r="H74" s="46" t="str">
        <f>IF(ISBLANK(Costs!H74), "", Costs!H74)</f>
        <v/>
      </c>
      <c r="I74" s="142">
        <f>IF(ISBLANK(Costs!$C74), 0, INDEX(Assumptions!$E$15:$G$24, MATCH($C74, Assumptions!$B$15:$B$24,0), MATCH($A$3, Options, 0)))</f>
        <v>0</v>
      </c>
      <c r="J74" s="8"/>
      <c r="K74" s="55">
        <f>Costs!K74*I74</f>
        <v>0</v>
      </c>
      <c r="L74"/>
      <c r="M74" s="8"/>
      <c r="N74" s="90"/>
      <c r="O74" s="79">
        <f>IF($C74="",0,IF($C74=Assumptions!$B$24,INDEX(Assumptions!E$51:E$53,MATCH($A$3,Assumptions!$B$51:$B$53,0)),INDEX(Assumptions!E$34:E$43,MATCH($C74,Assumptions!$B$34:$B$43,0))*$I74))</f>
        <v>0</v>
      </c>
      <c r="P74" s="79">
        <f>IF($C74="",0,IF($C74=Assumptions!$B$24,INDEX(Assumptions!F$51:F$53,MATCH($A$3,Assumptions!$B$51:$B$53,0)),INDEX(Assumptions!F$34:F$43,MATCH($C74,Assumptions!$B$34:$B$43,0))*$I74))</f>
        <v>0</v>
      </c>
      <c r="Q74" s="79">
        <f>IF($C74="",0,IF($C74=Assumptions!$B$24,INDEX(Assumptions!G$51:G$53,MATCH($A$3,Assumptions!$B$51:$B$53,0)),INDEX(Assumptions!G$34:G$43,MATCH($C74,Assumptions!$B$34:$B$43,0))*$I74))</f>
        <v>0</v>
      </c>
      <c r="R74" s="79">
        <f>IF($C74="",0,IF($C74=Assumptions!$B$24,INDEX(Assumptions!H$51:H$53,MATCH($A$3,Assumptions!$B$51:$B$53,0)),INDEX(Assumptions!H$34:H$43,MATCH($C74,Assumptions!$B$34:$B$43,0))*$I74))</f>
        <v>0</v>
      </c>
      <c r="S74" s="79">
        <f>IF($C74="",0,IF($C74=Assumptions!$B$24,INDEX(Assumptions!I$51:I$53,MATCH($A$3,Assumptions!$B$51:$B$53,0)),INDEX(Assumptions!I$34:I$43,MATCH($C74,Assumptions!$B$34:$B$43,0))*$I74))</f>
        <v>0</v>
      </c>
      <c r="T74" s="3"/>
      <c r="U74" s="9">
        <f>IF($I74,IF($C74=Assumptions!$B$24, Option3!O74*$K74*SUMIF(Option3!$D$8:$D73, $D74, Option3!U$8:U73),$K74*SUMIF($D$8:$D$22,$D74,U$8:U$22)*O74),0)</f>
        <v>0</v>
      </c>
      <c r="V74" s="9">
        <f>IF($I74,IF($C74=Assumptions!$B$24, Option3!P74*$K74*SUMIF(Option3!$D$8:$D73, $D74, Option3!V$8:V73),$K74*SUMIF($D$8:$D$22,$D74,V$8:V$22)*P74),0)</f>
        <v>0</v>
      </c>
      <c r="W74" s="9">
        <f>IF($I74,IF($C74=Assumptions!$B$24, Option3!Q74*$K74*SUMIF(Option3!$D$8:$D73, $D74, Option3!W$8:W73),$K74*SUMIF($D$8:$D$22,$D74,W$8:W$22)*Q74),0)</f>
        <v>0</v>
      </c>
      <c r="X74" s="9">
        <f>IF($I74,IF($C74=Assumptions!$B$24, Option3!R74*$K74*SUMIF(Option3!$D$8:$D73, $D74, Option3!X$8:X73),$K74*SUMIF($D$8:$D$22,$D74,X$8:X$22)*R74),0)</f>
        <v>0</v>
      </c>
      <c r="Y74" s="9">
        <f>IF($I74,IF($C74=Assumptions!$B$24, Option3!S74*$K74*SUMIF(Option3!$D$8:$D73, $D74, Option3!Y$8:Y73),$K74*SUMIF($D$8:$D$22,$D74,Y$8:Y$22)*S74),0)</f>
        <v>0</v>
      </c>
      <c r="AD74"/>
    </row>
    <row r="75" spans="1:35" ht="12.75" customHeight="1" x14ac:dyDescent="0.25">
      <c r="A75"/>
      <c r="B75" s="8"/>
      <c r="C75" s="8"/>
      <c r="D75" s="8"/>
      <c r="E75" s="69"/>
      <c r="F75" s="69"/>
      <c r="G75" s="69"/>
      <c r="H75" s="14"/>
      <c r="I75" s="24"/>
      <c r="J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161"/>
      <c r="AB75" s="8"/>
      <c r="AD75"/>
    </row>
    <row r="76" spans="1:35" ht="12.75" customHeight="1" x14ac:dyDescent="0.25">
      <c r="A76"/>
      <c r="B76" s="68" t="str">
        <f>IF(ISBLANK(Costs!B76), "", Costs!B76)</f>
        <v>Infrastructure</v>
      </c>
      <c r="C76" s="68" t="str">
        <f>IF(ISBLANK(Costs!C76), "", Costs!C76)</f>
        <v/>
      </c>
      <c r="D76" s="68" t="str">
        <f>IF(ISBLANK(Costs!D76), "", Costs!D76)</f>
        <v/>
      </c>
      <c r="E76" s="68" t="str">
        <f>IF(ISBLANK(Costs!E76), "", Costs!E76)</f>
        <v/>
      </c>
      <c r="F76" s="68" t="str">
        <f>IF(ISBLANK(Costs!F76), "", Costs!F76)</f>
        <v>Labour</v>
      </c>
      <c r="G76" s="68" t="str">
        <f>IF(ISBLANK(Costs!G76), "", Costs!G76)</f>
        <v/>
      </c>
      <c r="H76" s="46" t="str">
        <f>IF(ISBLANK(Costs!H76), "", Costs!H76)</f>
        <v>Capex reduction</v>
      </c>
      <c r="I76" s="46"/>
      <c r="J76" s="8"/>
      <c r="L76"/>
      <c r="M76" s="55">
        <f>Costs!M76</f>
        <v>0.2</v>
      </c>
      <c r="N76" s="90"/>
      <c r="T76" s="3"/>
      <c r="U76" s="9">
        <f>$M76*SUM(U$25:U$74)</f>
        <v>-36225.436408360336</v>
      </c>
      <c r="V76" s="9">
        <f t="shared" ref="V76:Y77" si="1">$M76*SUM(V$25:V$74)</f>
        <v>-39770.085033845266</v>
      </c>
      <c r="W76" s="9">
        <f t="shared" si="1"/>
        <v>-40360.777349853743</v>
      </c>
      <c r="X76" s="9">
        <f t="shared" si="1"/>
        <v>-986440.34535907547</v>
      </c>
      <c r="Y76" s="9">
        <f t="shared" si="1"/>
        <v>-60462.441512134326</v>
      </c>
      <c r="AD76"/>
    </row>
    <row r="77" spans="1:35" ht="12.75" customHeight="1" x14ac:dyDescent="0.25">
      <c r="A77"/>
      <c r="B77" s="68" t="str">
        <f>IF(ISBLANK(Costs!B77), "", Costs!B77)</f>
        <v>Infrastructure</v>
      </c>
      <c r="C77" s="68" t="str">
        <f>IF(ISBLANK(Costs!C77), "", Costs!C77)</f>
        <v/>
      </c>
      <c r="D77" s="68" t="str">
        <f>IF(ISBLANK(Costs!D77), "", Costs!D77)</f>
        <v/>
      </c>
      <c r="E77" s="68" t="str">
        <f>IF(ISBLANK(Costs!E77), "", Costs!E77)</f>
        <v/>
      </c>
      <c r="F77" s="68" t="str">
        <f>IF(ISBLANK(Costs!F77), "", Costs!F77)</f>
        <v>Contracts</v>
      </c>
      <c r="G77" s="68" t="str">
        <f>IF(ISBLANK(Costs!G77), "", Costs!G77)</f>
        <v/>
      </c>
      <c r="H77" s="46" t="str">
        <f>IF(ISBLANK(Costs!H77), "", Costs!H77)</f>
        <v>Capex reduction</v>
      </c>
      <c r="I77" s="46"/>
      <c r="J77" s="8"/>
      <c r="L77"/>
      <c r="M77" s="55">
        <f>Costs!M77</f>
        <v>0.35</v>
      </c>
      <c r="N77" s="90"/>
      <c r="T77" s="3"/>
      <c r="U77" s="9">
        <f>$M77*SUM(U$25:U$74)</f>
        <v>-63394.513714630579</v>
      </c>
      <c r="V77" s="9">
        <f t="shared" si="1"/>
        <v>-69597.648809229198</v>
      </c>
      <c r="W77" s="9">
        <f t="shared" si="1"/>
        <v>-70631.360362244042</v>
      </c>
      <c r="X77" s="9">
        <f t="shared" si="1"/>
        <v>-1726270.604378382</v>
      </c>
      <c r="Y77" s="9">
        <f t="shared" si="1"/>
        <v>-105809.27264623505</v>
      </c>
      <c r="AD77"/>
    </row>
    <row r="78" spans="1:35" ht="12.75" customHeight="1" x14ac:dyDescent="0.25">
      <c r="A78"/>
      <c r="J78" s="14"/>
      <c r="N78" s="5"/>
    </row>
    <row r="79" spans="1:35" ht="12.75" customHeight="1" x14ac:dyDescent="0.25">
      <c r="A79"/>
      <c r="E79" s="1"/>
      <c r="F79" s="1"/>
      <c r="G79" s="1"/>
      <c r="H79" s="1"/>
      <c r="J79" s="5"/>
      <c r="K79" s="1"/>
      <c r="M79" s="1"/>
      <c r="N79" s="5"/>
    </row>
    <row r="80" spans="1:35" ht="12.75" customHeight="1" x14ac:dyDescent="0.25">
      <c r="A80"/>
      <c r="B80" s="46" t="str">
        <f>IF(ISBLANK(Costs!B80), "", Costs!B80)</f>
        <v>Cloud</v>
      </c>
      <c r="C80" s="46" t="str">
        <f>IF(ISBLANK(Costs!C80), "", Costs!C80)</f>
        <v>Network drives</v>
      </c>
      <c r="D80" s="46" t="str">
        <f>IF(ISBLANK(Costs!D80), "", Costs!D80)</f>
        <v>Network</v>
      </c>
      <c r="E80" s="46" t="str">
        <f>IF(ISBLANK(Costs!E80), "", Costs!E80)</f>
        <v>Production</v>
      </c>
      <c r="F80" s="46" t="str">
        <f>IF(ISBLANK(Costs!F80), "", Costs!F80)</f>
        <v>Contracts</v>
      </c>
      <c r="G80" s="46" t="str">
        <f>IF(ISBLANK(Costs!G80), "", Costs!G80)</f>
        <v/>
      </c>
      <c r="H80" s="46" t="str">
        <f>IF(ISBLANK(Costs!H80), "", Costs!H80)</f>
        <v>Opex</v>
      </c>
      <c r="I80" s="46" t="b">
        <f>IF(ISBLANK(Costs!I80), "", Costs!I80)</f>
        <v>1</v>
      </c>
      <c r="J80" s="49"/>
      <c r="L80" s="44">
        <f>IF(ISBLANK(Costs!L80), 0, Costs!L80)</f>
        <v>68251.152000000002</v>
      </c>
      <c r="N80" s="5"/>
      <c r="O80" s="54">
        <f>IF($C80="",0,IF($I80,INDEX(Assumptions!E$34:E$43,MATCH($C80,CriticalApp_Migration,0))*INDEX(Assumptions!$E$15:$G$22,MATCH($C80,Assumptions!$B$15:$B$22,0),MATCH($A$3,Options,0)),INDEX(Assumptions!E$51:E$53,MATCH($A$3,Assumptions!$B$51:$B$53,0))))</f>
        <v>1</v>
      </c>
      <c r="P80" s="54">
        <f>IF($C80="",0,IF($I80,INDEX(Assumptions!F$34:F$43,MATCH($C80,CriticalApp_Migration,0))*INDEX(Assumptions!$E$15:$G$22,MATCH($C80,Assumptions!$B$15:$B$22,0),MATCH($A$3,Options,0)),INDEX(Assumptions!F$51:F$53,MATCH($A$3,Assumptions!$B$51:$B$53,0))))</f>
        <v>1</v>
      </c>
      <c r="Q80" s="54">
        <f>IF($C80="",0,IF($I80,INDEX(Assumptions!G$34:G$43,MATCH($C80,CriticalApp_Migration,0))*INDEX(Assumptions!$E$15:$G$22,MATCH($C80,Assumptions!$B$15:$B$22,0),MATCH($A$3,Options,0)),INDEX(Assumptions!G$51:G$53,MATCH($A$3,Assumptions!$B$51:$B$53,0))))</f>
        <v>1</v>
      </c>
      <c r="R80" s="54">
        <f>IF($C80="",0,IF($I80,INDEX(Assumptions!H$34:H$43,MATCH($C80,CriticalApp_Migration,0))*INDEX(Assumptions!$E$15:$G$22,MATCH($C80,Assumptions!$B$15:$B$22,0),MATCH($A$3,Options,0)),INDEX(Assumptions!H$51:H$53,MATCH($A$3,Assumptions!$B$51:$B$53,0))))</f>
        <v>1</v>
      </c>
      <c r="S80" s="54">
        <f>IF($C80="",0,IF($I80,INDEX(Assumptions!I$34:I$43,MATCH($C80,CriticalApp_Migration,0))*INDEX(Assumptions!$E$15:$G$22,MATCH($C80,Assumptions!$B$15:$B$22,0),MATCH($A$3,Options,0)),INDEX(Assumptions!I$51:I$53,MATCH($A$3,Assumptions!$B$51:$B$53,0))))</f>
        <v>1</v>
      </c>
      <c r="T80" s="5"/>
      <c r="U80" s="9">
        <f t="shared" ref="U80:Y80" si="2">O80*$L80</f>
        <v>68251.152000000002</v>
      </c>
      <c r="V80" s="9">
        <f t="shared" si="2"/>
        <v>68251.152000000002</v>
      </c>
      <c r="W80" s="9">
        <f t="shared" si="2"/>
        <v>68251.152000000002</v>
      </c>
      <c r="X80" s="9">
        <f t="shared" si="2"/>
        <v>68251.152000000002</v>
      </c>
      <c r="Y80" s="9">
        <f t="shared" si="2"/>
        <v>68251.152000000002</v>
      </c>
      <c r="AI80"/>
    </row>
    <row r="81" spans="1:35" ht="12.75" customHeight="1" x14ac:dyDescent="0.25">
      <c r="A81"/>
      <c r="B81" s="46" t="str">
        <f>IF(ISBLANK(Costs!B81), "", Costs!B81)</f>
        <v>Cloud</v>
      </c>
      <c r="C81" s="46" t="str">
        <f>IF(ISBLANK(Costs!C81), "", Costs!C81)</f>
        <v>Itron IEE</v>
      </c>
      <c r="D81" s="46" t="str">
        <f>IF(ISBLANK(Costs!D81), "", Costs!D81)</f>
        <v>Storage</v>
      </c>
      <c r="E81" s="46" t="str">
        <f>IF(ISBLANK(Costs!E81), "", Costs!E81)</f>
        <v>Production</v>
      </c>
      <c r="F81" s="46" t="str">
        <f>IF(ISBLANK(Costs!F81), "", Costs!F81)</f>
        <v>Contracts</v>
      </c>
      <c r="G81" s="46" t="str">
        <f>IF(ISBLANK(Costs!G81), "", Costs!G81)</f>
        <v/>
      </c>
      <c r="H81" s="46" t="str">
        <f>IF(ISBLANK(Costs!H81), "", Costs!H81)</f>
        <v>Opex</v>
      </c>
      <c r="I81" s="46" t="b">
        <f>IF(ISBLANK(Costs!I81), "", Costs!I81)</f>
        <v>1</v>
      </c>
      <c r="J81" s="49"/>
      <c r="L81" s="44">
        <f>IF(ISBLANK(Costs!L81), 0, Costs!L81)</f>
        <v>8051.1191999999992</v>
      </c>
      <c r="N81" s="5"/>
      <c r="O81" s="54">
        <f>IF($C81="",0,IF($I81,INDEX(Assumptions!E$34:E$43,MATCH($C81,CriticalApp_Migration,0))*INDEX(Assumptions!$E$15:$G$22,MATCH($C81,Assumptions!$B$15:$B$22,0),MATCH($A$3,Options,0)),INDEX(Assumptions!E$51:E$53,MATCH($A$3,Assumptions!$B$51:$B$53,0))))</f>
        <v>0</v>
      </c>
      <c r="P81" s="54">
        <f>IF($C81="",0,IF($I81,INDEX(Assumptions!F$34:F$43,MATCH($C81,CriticalApp_Migration,0))*INDEX(Assumptions!$E$15:$G$22,MATCH($C81,Assumptions!$B$15:$B$22,0),MATCH($A$3,Options,0)),INDEX(Assumptions!F$51:F$53,MATCH($A$3,Assumptions!$B$51:$B$53,0))))</f>
        <v>0</v>
      </c>
      <c r="Q81" s="54">
        <f>IF($C81="",0,IF($I81,INDEX(Assumptions!G$34:G$43,MATCH($C81,CriticalApp_Migration,0))*INDEX(Assumptions!$E$15:$G$22,MATCH($C81,Assumptions!$B$15:$B$22,0),MATCH($A$3,Options,0)),INDEX(Assumptions!G$51:G$53,MATCH($A$3,Assumptions!$B$51:$B$53,0))))</f>
        <v>0</v>
      </c>
      <c r="R81" s="54">
        <f>IF($C81="",0,IF($I81,INDEX(Assumptions!H$34:H$43,MATCH($C81,CriticalApp_Migration,0))*INDEX(Assumptions!$E$15:$G$22,MATCH($C81,Assumptions!$B$15:$B$22,0),MATCH($A$3,Options,0)),INDEX(Assumptions!H$51:H$53,MATCH($A$3,Assumptions!$B$51:$B$53,0))))</f>
        <v>1</v>
      </c>
      <c r="S81" s="54">
        <f>IF($C81="",0,IF($I81,INDEX(Assumptions!I$34:I$43,MATCH($C81,CriticalApp_Migration,0))*INDEX(Assumptions!$E$15:$G$22,MATCH($C81,Assumptions!$B$15:$B$22,0),MATCH($A$3,Options,0)),INDEX(Assumptions!I$51:I$53,MATCH($A$3,Assumptions!$B$51:$B$53,0))))</f>
        <v>1</v>
      </c>
      <c r="T81" s="5"/>
      <c r="U81" s="9">
        <f t="shared" ref="U81:U123" si="3">O81*$L81</f>
        <v>0</v>
      </c>
      <c r="V81" s="9">
        <f t="shared" ref="V81:V123" si="4">P81*$L81</f>
        <v>0</v>
      </c>
      <c r="W81" s="9">
        <f t="shared" ref="W81:W123" si="5">Q81*$L81</f>
        <v>0</v>
      </c>
      <c r="X81" s="9">
        <f t="shared" ref="X81:X123" si="6">R81*$L81</f>
        <v>8051.1191999999992</v>
      </c>
      <c r="Y81" s="9">
        <f t="shared" ref="Y81:Y123" si="7">S81*$L81</f>
        <v>8051.1191999999992</v>
      </c>
      <c r="AI81"/>
    </row>
    <row r="82" spans="1:35" ht="12.75" customHeight="1" x14ac:dyDescent="0.25">
      <c r="A82"/>
      <c r="B82" s="46" t="str">
        <f>IF(ISBLANK(Costs!B82), "", Costs!B82)</f>
        <v>Cloud</v>
      </c>
      <c r="C82" s="46" t="str">
        <f>IF(ISBLANK(Costs!C82), "", Costs!C82)</f>
        <v>Itron IEE</v>
      </c>
      <c r="D82" s="46" t="str">
        <f>IF(ISBLANK(Costs!D82), "", Costs!D82)</f>
        <v>Storage</v>
      </c>
      <c r="E82" s="46" t="str">
        <f>IF(ISBLANK(Costs!E82), "", Costs!E82)</f>
        <v>Production</v>
      </c>
      <c r="F82" s="46" t="str">
        <f>IF(ISBLANK(Costs!F82), "", Costs!F82)</f>
        <v>Contracts</v>
      </c>
      <c r="G82" s="46" t="str">
        <f>IF(ISBLANK(Costs!G82), "", Costs!G82)</f>
        <v/>
      </c>
      <c r="H82" s="46" t="str">
        <f>IF(ISBLANK(Costs!H82), "", Costs!H82)</f>
        <v>Opex</v>
      </c>
      <c r="I82" s="46" t="b">
        <f>IF(ISBLANK(Costs!I82), "", Costs!I82)</f>
        <v>1</v>
      </c>
      <c r="J82" s="49"/>
      <c r="L82" s="44">
        <f>IF(ISBLANK(Costs!L82), 0, Costs!L82)</f>
        <v>699.06239999999991</v>
      </c>
      <c r="N82" s="5"/>
      <c r="O82" s="54">
        <f>IF($C82="",0,IF($I82,INDEX(Assumptions!E$34:E$43,MATCH($C82,CriticalApp_Migration,0))*INDEX(Assumptions!$E$15:$G$22,MATCH($C82,Assumptions!$B$15:$B$22,0),MATCH($A$3,Options,0)),INDEX(Assumptions!E$51:E$53,MATCH($A$3,Assumptions!$B$51:$B$53,0))))</f>
        <v>0</v>
      </c>
      <c r="P82" s="54">
        <f>IF($C82="",0,IF($I82,INDEX(Assumptions!F$34:F$43,MATCH($C82,CriticalApp_Migration,0))*INDEX(Assumptions!$E$15:$G$22,MATCH($C82,Assumptions!$B$15:$B$22,0),MATCH($A$3,Options,0)),INDEX(Assumptions!F$51:F$53,MATCH($A$3,Assumptions!$B$51:$B$53,0))))</f>
        <v>0</v>
      </c>
      <c r="Q82" s="54">
        <f>IF($C82="",0,IF($I82,INDEX(Assumptions!G$34:G$43,MATCH($C82,CriticalApp_Migration,0))*INDEX(Assumptions!$E$15:$G$22,MATCH($C82,Assumptions!$B$15:$B$22,0),MATCH($A$3,Options,0)),INDEX(Assumptions!G$51:G$53,MATCH($A$3,Assumptions!$B$51:$B$53,0))))</f>
        <v>0</v>
      </c>
      <c r="R82" s="54">
        <f>IF($C82="",0,IF($I82,INDEX(Assumptions!H$34:H$43,MATCH($C82,CriticalApp_Migration,0))*INDEX(Assumptions!$E$15:$G$22,MATCH($C82,Assumptions!$B$15:$B$22,0),MATCH($A$3,Options,0)),INDEX(Assumptions!H$51:H$53,MATCH($A$3,Assumptions!$B$51:$B$53,0))))</f>
        <v>1</v>
      </c>
      <c r="S82" s="54">
        <f>IF($C82="",0,IF($I82,INDEX(Assumptions!I$34:I$43,MATCH($C82,CriticalApp_Migration,0))*INDEX(Assumptions!$E$15:$G$22,MATCH($C82,Assumptions!$B$15:$B$22,0),MATCH($A$3,Options,0)),INDEX(Assumptions!I$51:I$53,MATCH($A$3,Assumptions!$B$51:$B$53,0))))</f>
        <v>1</v>
      </c>
      <c r="T82" s="5"/>
      <c r="U82" s="9">
        <f t="shared" si="3"/>
        <v>0</v>
      </c>
      <c r="V82" s="9">
        <f t="shared" si="4"/>
        <v>0</v>
      </c>
      <c r="W82" s="9">
        <f t="shared" si="5"/>
        <v>0</v>
      </c>
      <c r="X82" s="9">
        <f t="shared" si="6"/>
        <v>699.06239999999991</v>
      </c>
      <c r="Y82" s="9">
        <f t="shared" si="7"/>
        <v>699.06239999999991</v>
      </c>
      <c r="AI82"/>
    </row>
    <row r="83" spans="1:35" ht="12.75" customHeight="1" x14ac:dyDescent="0.25">
      <c r="A83"/>
      <c r="B83" s="46" t="str">
        <f>IF(ISBLANK(Costs!B83), "", Costs!B83)</f>
        <v>Cloud</v>
      </c>
      <c r="C83" s="46" t="str">
        <f>IF(ISBLANK(Costs!C83), "", Costs!C83)</f>
        <v>Itron IEE</v>
      </c>
      <c r="D83" s="46" t="str">
        <f>IF(ISBLANK(Costs!D83), "", Costs!D83)</f>
        <v>Storage</v>
      </c>
      <c r="E83" s="46" t="str">
        <f>IF(ISBLANK(Costs!E83), "", Costs!E83)</f>
        <v>UAT</v>
      </c>
      <c r="F83" s="46" t="str">
        <f>IF(ISBLANK(Costs!F83), "", Costs!F83)</f>
        <v>Contracts</v>
      </c>
      <c r="G83" s="46" t="str">
        <f>IF(ISBLANK(Costs!G83), "", Costs!G83)</f>
        <v/>
      </c>
      <c r="H83" s="46" t="str">
        <f>IF(ISBLANK(Costs!H83), "", Costs!H83)</f>
        <v>Opex</v>
      </c>
      <c r="I83" s="46" t="b">
        <f>IF(ISBLANK(Costs!I83), "", Costs!I83)</f>
        <v>1</v>
      </c>
      <c r="J83" s="49"/>
      <c r="L83" s="44">
        <f>IF(ISBLANK(Costs!L83), 0, Costs!L83)</f>
        <v>5704.2071999999989</v>
      </c>
      <c r="N83" s="5"/>
      <c r="O83" s="54">
        <f>IF($C83="",0,IF($I83,INDEX(Assumptions!E$34:E$43,MATCH($C83,CriticalApp_Migration,0))*INDEX(Assumptions!$E$15:$G$22,MATCH($C83,Assumptions!$B$15:$B$22,0),MATCH($A$3,Options,0)),INDEX(Assumptions!E$51:E$53,MATCH($A$3,Assumptions!$B$51:$B$53,0))))</f>
        <v>0</v>
      </c>
      <c r="P83" s="54">
        <f>IF($C83="",0,IF($I83,INDEX(Assumptions!F$34:F$43,MATCH($C83,CriticalApp_Migration,0))*INDEX(Assumptions!$E$15:$G$22,MATCH($C83,Assumptions!$B$15:$B$22,0),MATCH($A$3,Options,0)),INDEX(Assumptions!F$51:F$53,MATCH($A$3,Assumptions!$B$51:$B$53,0))))</f>
        <v>0</v>
      </c>
      <c r="Q83" s="54">
        <f>IF($C83="",0,IF($I83,INDEX(Assumptions!G$34:G$43,MATCH($C83,CriticalApp_Migration,0))*INDEX(Assumptions!$E$15:$G$22,MATCH($C83,Assumptions!$B$15:$B$22,0),MATCH($A$3,Options,0)),INDEX(Assumptions!G$51:G$53,MATCH($A$3,Assumptions!$B$51:$B$53,0))))</f>
        <v>0</v>
      </c>
      <c r="R83" s="54">
        <f>IF($C83="",0,IF($I83,INDEX(Assumptions!H$34:H$43,MATCH($C83,CriticalApp_Migration,0))*INDEX(Assumptions!$E$15:$G$22,MATCH($C83,Assumptions!$B$15:$B$22,0),MATCH($A$3,Options,0)),INDEX(Assumptions!H$51:H$53,MATCH($A$3,Assumptions!$B$51:$B$53,0))))</f>
        <v>1</v>
      </c>
      <c r="S83" s="54">
        <f>IF($C83="",0,IF($I83,INDEX(Assumptions!I$34:I$43,MATCH($C83,CriticalApp_Migration,0))*INDEX(Assumptions!$E$15:$G$22,MATCH($C83,Assumptions!$B$15:$B$22,0),MATCH($A$3,Options,0)),INDEX(Assumptions!I$51:I$53,MATCH($A$3,Assumptions!$B$51:$B$53,0))))</f>
        <v>1</v>
      </c>
      <c r="T83" s="5"/>
      <c r="U83" s="9">
        <f t="shared" si="3"/>
        <v>0</v>
      </c>
      <c r="V83" s="9">
        <f t="shared" si="4"/>
        <v>0</v>
      </c>
      <c r="W83" s="9">
        <f t="shared" si="5"/>
        <v>0</v>
      </c>
      <c r="X83" s="9">
        <f t="shared" si="6"/>
        <v>5704.2071999999989</v>
      </c>
      <c r="Y83" s="9">
        <f t="shared" si="7"/>
        <v>5704.2071999999989</v>
      </c>
      <c r="AI83"/>
    </row>
    <row r="84" spans="1:35" ht="12.75" customHeight="1" x14ac:dyDescent="0.25">
      <c r="A84"/>
      <c r="B84" s="46" t="str">
        <f>IF(ISBLANK(Costs!B84), "", Costs!B84)</f>
        <v>Cloud</v>
      </c>
      <c r="C84" s="46" t="str">
        <f>IF(ISBLANK(Costs!C84), "", Costs!C84)</f>
        <v>Itron IEE</v>
      </c>
      <c r="D84" s="46" t="str">
        <f>IF(ISBLANK(Costs!D84), "", Costs!D84)</f>
        <v>Storage</v>
      </c>
      <c r="E84" s="46" t="str">
        <f>IF(ISBLANK(Costs!E84), "", Costs!E84)</f>
        <v>Dev</v>
      </c>
      <c r="F84" s="46" t="str">
        <f>IF(ISBLANK(Costs!F84), "", Costs!F84)</f>
        <v>Contracts</v>
      </c>
      <c r="G84" s="46" t="str">
        <f>IF(ISBLANK(Costs!G84), "", Costs!G84)</f>
        <v/>
      </c>
      <c r="H84" s="46" t="str">
        <f>IF(ISBLANK(Costs!H84), "", Costs!H84)</f>
        <v>Opex</v>
      </c>
      <c r="I84" s="46" t="b">
        <f>IF(ISBLANK(Costs!I84), "", Costs!I84)</f>
        <v>1</v>
      </c>
      <c r="J84" s="49"/>
      <c r="L84" s="44">
        <f>IF(ISBLANK(Costs!L84), 0, Costs!L84)</f>
        <v>2256.2231999999995</v>
      </c>
      <c r="N84" s="5"/>
      <c r="O84" s="54">
        <f>IF($C84="",0,IF($I84,INDEX(Assumptions!E$34:E$43,MATCH($C84,CriticalApp_Migration,0))*INDEX(Assumptions!$E$15:$G$22,MATCH($C84,Assumptions!$B$15:$B$22,0),MATCH($A$3,Options,0)),INDEX(Assumptions!E$51:E$53,MATCH($A$3,Assumptions!$B$51:$B$53,0))))</f>
        <v>0</v>
      </c>
      <c r="P84" s="54">
        <f>IF($C84="",0,IF($I84,INDEX(Assumptions!F$34:F$43,MATCH($C84,CriticalApp_Migration,0))*INDEX(Assumptions!$E$15:$G$22,MATCH($C84,Assumptions!$B$15:$B$22,0),MATCH($A$3,Options,0)),INDEX(Assumptions!F$51:F$53,MATCH($A$3,Assumptions!$B$51:$B$53,0))))</f>
        <v>0</v>
      </c>
      <c r="Q84" s="54">
        <f>IF($C84="",0,IF($I84,INDEX(Assumptions!G$34:G$43,MATCH($C84,CriticalApp_Migration,0))*INDEX(Assumptions!$E$15:$G$22,MATCH($C84,Assumptions!$B$15:$B$22,0),MATCH($A$3,Options,0)),INDEX(Assumptions!G$51:G$53,MATCH($A$3,Assumptions!$B$51:$B$53,0))))</f>
        <v>0</v>
      </c>
      <c r="R84" s="54">
        <f>IF($C84="",0,IF($I84,INDEX(Assumptions!H$34:H$43,MATCH($C84,CriticalApp_Migration,0))*INDEX(Assumptions!$E$15:$G$22,MATCH($C84,Assumptions!$B$15:$B$22,0),MATCH($A$3,Options,0)),INDEX(Assumptions!H$51:H$53,MATCH($A$3,Assumptions!$B$51:$B$53,0))))</f>
        <v>1</v>
      </c>
      <c r="S84" s="54">
        <f>IF($C84="",0,IF($I84,INDEX(Assumptions!I$34:I$43,MATCH($C84,CriticalApp_Migration,0))*INDEX(Assumptions!$E$15:$G$22,MATCH($C84,Assumptions!$B$15:$B$22,0),MATCH($A$3,Options,0)),INDEX(Assumptions!I$51:I$53,MATCH($A$3,Assumptions!$B$51:$B$53,0))))</f>
        <v>1</v>
      </c>
      <c r="T84" s="5"/>
      <c r="U84" s="9">
        <f t="shared" si="3"/>
        <v>0</v>
      </c>
      <c r="V84" s="9">
        <f t="shared" si="4"/>
        <v>0</v>
      </c>
      <c r="W84" s="9">
        <f t="shared" si="5"/>
        <v>0</v>
      </c>
      <c r="X84" s="9">
        <f t="shared" si="6"/>
        <v>2256.2231999999995</v>
      </c>
      <c r="Y84" s="9">
        <f t="shared" si="7"/>
        <v>2256.2231999999995</v>
      </c>
      <c r="AI84"/>
    </row>
    <row r="85" spans="1:35" ht="12.75" customHeight="1" x14ac:dyDescent="0.25">
      <c r="A85"/>
      <c r="B85" s="46" t="str">
        <f>IF(ISBLANK(Costs!B85), "", Costs!B85)</f>
        <v>Cloud</v>
      </c>
      <c r="C85" s="46" t="str">
        <f>IF(ISBLANK(Costs!C85), "", Costs!C85)</f>
        <v>Itron MTS</v>
      </c>
      <c r="D85" s="46" t="str">
        <f>IF(ISBLANK(Costs!D85), "", Costs!D85)</f>
        <v>Storage</v>
      </c>
      <c r="E85" s="46" t="str">
        <f>IF(ISBLANK(Costs!E85), "", Costs!E85)</f>
        <v>Production</v>
      </c>
      <c r="F85" s="46" t="str">
        <f>IF(ISBLANK(Costs!F85), "", Costs!F85)</f>
        <v>Contracts</v>
      </c>
      <c r="G85" s="46" t="str">
        <f>IF(ISBLANK(Costs!G85), "", Costs!G85)</f>
        <v/>
      </c>
      <c r="H85" s="46" t="str">
        <f>IF(ISBLANK(Costs!H85), "", Costs!H85)</f>
        <v>Opex</v>
      </c>
      <c r="I85" s="46" t="b">
        <f>IF(ISBLANK(Costs!I85), "", Costs!I85)</f>
        <v>1</v>
      </c>
      <c r="J85" s="49"/>
      <c r="L85" s="44">
        <f>IF(ISBLANK(Costs!L85), 0, Costs!L85)</f>
        <v>2022.0192000000002</v>
      </c>
      <c r="N85" s="5"/>
      <c r="O85" s="54">
        <f>IF($C85="",0,IF($I85,INDEX(Assumptions!E$34:E$43,MATCH($C85,CriticalApp_Migration,0))*INDEX(Assumptions!$E$15:$G$22,MATCH($C85,Assumptions!$B$15:$B$22,0),MATCH($A$3,Options,0)),INDEX(Assumptions!E$51:E$53,MATCH($A$3,Assumptions!$B$51:$B$53,0))))</f>
        <v>0</v>
      </c>
      <c r="P85" s="54">
        <f>IF($C85="",0,IF($I85,INDEX(Assumptions!F$34:F$43,MATCH($C85,CriticalApp_Migration,0))*INDEX(Assumptions!$E$15:$G$22,MATCH($C85,Assumptions!$B$15:$B$22,0),MATCH($A$3,Options,0)),INDEX(Assumptions!F$51:F$53,MATCH($A$3,Assumptions!$B$51:$B$53,0))))</f>
        <v>0</v>
      </c>
      <c r="Q85" s="54">
        <f>IF($C85="",0,IF($I85,INDEX(Assumptions!G$34:G$43,MATCH($C85,CriticalApp_Migration,0))*INDEX(Assumptions!$E$15:$G$22,MATCH($C85,Assumptions!$B$15:$B$22,0),MATCH($A$3,Options,0)),INDEX(Assumptions!G$51:G$53,MATCH($A$3,Assumptions!$B$51:$B$53,0))))</f>
        <v>0</v>
      </c>
      <c r="R85" s="54">
        <f>IF($C85="",0,IF($I85,INDEX(Assumptions!H$34:H$43,MATCH($C85,CriticalApp_Migration,0))*INDEX(Assumptions!$E$15:$G$22,MATCH($C85,Assumptions!$B$15:$B$22,0),MATCH($A$3,Options,0)),INDEX(Assumptions!H$51:H$53,MATCH($A$3,Assumptions!$B$51:$B$53,0))))</f>
        <v>1</v>
      </c>
      <c r="S85" s="54">
        <f>IF($C85="",0,IF($I85,INDEX(Assumptions!I$34:I$43,MATCH($C85,CriticalApp_Migration,0))*INDEX(Assumptions!$E$15:$G$22,MATCH($C85,Assumptions!$B$15:$B$22,0),MATCH($A$3,Options,0)),INDEX(Assumptions!I$51:I$53,MATCH($A$3,Assumptions!$B$51:$B$53,0))))</f>
        <v>1</v>
      </c>
      <c r="T85" s="5"/>
      <c r="U85" s="9">
        <f t="shared" si="3"/>
        <v>0</v>
      </c>
      <c r="V85" s="9">
        <f t="shared" si="4"/>
        <v>0</v>
      </c>
      <c r="W85" s="9">
        <f t="shared" si="5"/>
        <v>0</v>
      </c>
      <c r="X85" s="9">
        <f t="shared" si="6"/>
        <v>2022.0192000000002</v>
      </c>
      <c r="Y85" s="9">
        <f t="shared" si="7"/>
        <v>2022.0192000000002</v>
      </c>
      <c r="AI85"/>
    </row>
    <row r="86" spans="1:35" ht="12.75" customHeight="1" x14ac:dyDescent="0.25">
      <c r="A86"/>
      <c r="B86" s="46" t="str">
        <f>IF(ISBLANK(Costs!B86), "", Costs!B86)</f>
        <v>Cloud</v>
      </c>
      <c r="C86" s="46" t="str">
        <f>IF(ISBLANK(Costs!C86), "", Costs!C86)</f>
        <v>Itron MTS</v>
      </c>
      <c r="D86" s="46" t="str">
        <f>IF(ISBLANK(Costs!D86), "", Costs!D86)</f>
        <v>Storage</v>
      </c>
      <c r="E86" s="46" t="str">
        <f>IF(ISBLANK(Costs!E86), "", Costs!E86)</f>
        <v>Production</v>
      </c>
      <c r="F86" s="46" t="str">
        <f>IF(ISBLANK(Costs!F86), "", Costs!F86)</f>
        <v>Contracts</v>
      </c>
      <c r="G86" s="46" t="str">
        <f>IF(ISBLANK(Costs!G86), "", Costs!G86)</f>
        <v/>
      </c>
      <c r="H86" s="46" t="str">
        <f>IF(ISBLANK(Costs!H86), "", Costs!H86)</f>
        <v>Opex</v>
      </c>
      <c r="I86" s="46" t="b">
        <f>IF(ISBLANK(Costs!I86), "", Costs!I86)</f>
        <v>1</v>
      </c>
      <c r="J86" s="49"/>
      <c r="L86" s="44">
        <f>IF(ISBLANK(Costs!L86), 0, Costs!L86)</f>
        <v>2022.0192000000002</v>
      </c>
      <c r="N86" s="5"/>
      <c r="O86" s="54">
        <f>IF($C86="",0,IF($I86,INDEX(Assumptions!E$34:E$43,MATCH($C86,CriticalApp_Migration,0))*INDEX(Assumptions!$E$15:$G$22,MATCH($C86,Assumptions!$B$15:$B$22,0),MATCH($A$3,Options,0)),INDEX(Assumptions!E$51:E$53,MATCH($A$3,Assumptions!$B$51:$B$53,0))))</f>
        <v>0</v>
      </c>
      <c r="P86" s="54">
        <f>IF($C86="",0,IF($I86,INDEX(Assumptions!F$34:F$43,MATCH($C86,CriticalApp_Migration,0))*INDEX(Assumptions!$E$15:$G$22,MATCH($C86,Assumptions!$B$15:$B$22,0),MATCH($A$3,Options,0)),INDEX(Assumptions!F$51:F$53,MATCH($A$3,Assumptions!$B$51:$B$53,0))))</f>
        <v>0</v>
      </c>
      <c r="Q86" s="54">
        <f>IF($C86="",0,IF($I86,INDEX(Assumptions!G$34:G$43,MATCH($C86,CriticalApp_Migration,0))*INDEX(Assumptions!$E$15:$G$22,MATCH($C86,Assumptions!$B$15:$B$22,0),MATCH($A$3,Options,0)),INDEX(Assumptions!G$51:G$53,MATCH($A$3,Assumptions!$B$51:$B$53,0))))</f>
        <v>0</v>
      </c>
      <c r="R86" s="54">
        <f>IF($C86="",0,IF($I86,INDEX(Assumptions!H$34:H$43,MATCH($C86,CriticalApp_Migration,0))*INDEX(Assumptions!$E$15:$G$22,MATCH($C86,Assumptions!$B$15:$B$22,0),MATCH($A$3,Options,0)),INDEX(Assumptions!H$51:H$53,MATCH($A$3,Assumptions!$B$51:$B$53,0))))</f>
        <v>1</v>
      </c>
      <c r="S86" s="54">
        <f>IF($C86="",0,IF($I86,INDEX(Assumptions!I$34:I$43,MATCH($C86,CriticalApp_Migration,0))*INDEX(Assumptions!$E$15:$G$22,MATCH($C86,Assumptions!$B$15:$B$22,0),MATCH($A$3,Options,0)),INDEX(Assumptions!I$51:I$53,MATCH($A$3,Assumptions!$B$51:$B$53,0))))</f>
        <v>1</v>
      </c>
      <c r="T86" s="5"/>
      <c r="U86" s="9">
        <f t="shared" si="3"/>
        <v>0</v>
      </c>
      <c r="V86" s="9">
        <f t="shared" si="4"/>
        <v>0</v>
      </c>
      <c r="W86" s="9">
        <f t="shared" si="5"/>
        <v>0</v>
      </c>
      <c r="X86" s="9">
        <f t="shared" si="6"/>
        <v>2022.0192000000002</v>
      </c>
      <c r="Y86" s="9">
        <f t="shared" si="7"/>
        <v>2022.0192000000002</v>
      </c>
      <c r="AI86"/>
    </row>
    <row r="87" spans="1:35" ht="12.75" customHeight="1" x14ac:dyDescent="0.25">
      <c r="A87"/>
      <c r="B87" s="46" t="str">
        <f>IF(ISBLANK(Costs!B87), "", Costs!B87)</f>
        <v>Cloud</v>
      </c>
      <c r="C87" s="46" t="str">
        <f>IF(ISBLANK(Costs!C87), "", Costs!C87)</f>
        <v>Itron MTS</v>
      </c>
      <c r="D87" s="46" t="str">
        <f>IF(ISBLANK(Costs!D87), "", Costs!D87)</f>
        <v>Storage</v>
      </c>
      <c r="E87" s="46" t="str">
        <f>IF(ISBLANK(Costs!E87), "", Costs!E87)</f>
        <v>Dev</v>
      </c>
      <c r="F87" s="46" t="str">
        <f>IF(ISBLANK(Costs!F87), "", Costs!F87)</f>
        <v>Contracts</v>
      </c>
      <c r="G87" s="46" t="str">
        <f>IF(ISBLANK(Costs!G87), "", Costs!G87)</f>
        <v/>
      </c>
      <c r="H87" s="46" t="str">
        <f>IF(ISBLANK(Costs!H87), "", Costs!H87)</f>
        <v>Opex</v>
      </c>
      <c r="I87" s="46" t="b">
        <f>IF(ISBLANK(Costs!I87), "", Costs!I87)</f>
        <v>1</v>
      </c>
      <c r="J87" s="49"/>
      <c r="L87" s="44">
        <f>IF(ISBLANK(Costs!L87), 0, Costs!L87)</f>
        <v>1304.652</v>
      </c>
      <c r="N87" s="5"/>
      <c r="O87" s="54">
        <f>IF($C87="",0,IF($I87,INDEX(Assumptions!E$34:E$43,MATCH($C87,CriticalApp_Migration,0))*INDEX(Assumptions!$E$15:$G$22,MATCH($C87,Assumptions!$B$15:$B$22,0),MATCH($A$3,Options,0)),INDEX(Assumptions!E$51:E$53,MATCH($A$3,Assumptions!$B$51:$B$53,0))))</f>
        <v>0</v>
      </c>
      <c r="P87" s="54">
        <f>IF($C87="",0,IF($I87,INDEX(Assumptions!F$34:F$43,MATCH($C87,CriticalApp_Migration,0))*INDEX(Assumptions!$E$15:$G$22,MATCH($C87,Assumptions!$B$15:$B$22,0),MATCH($A$3,Options,0)),INDEX(Assumptions!F$51:F$53,MATCH($A$3,Assumptions!$B$51:$B$53,0))))</f>
        <v>0</v>
      </c>
      <c r="Q87" s="54">
        <f>IF($C87="",0,IF($I87,INDEX(Assumptions!G$34:G$43,MATCH($C87,CriticalApp_Migration,0))*INDEX(Assumptions!$E$15:$G$22,MATCH($C87,Assumptions!$B$15:$B$22,0),MATCH($A$3,Options,0)),INDEX(Assumptions!G$51:G$53,MATCH($A$3,Assumptions!$B$51:$B$53,0))))</f>
        <v>0</v>
      </c>
      <c r="R87" s="54">
        <f>IF($C87="",0,IF($I87,INDEX(Assumptions!H$34:H$43,MATCH($C87,CriticalApp_Migration,0))*INDEX(Assumptions!$E$15:$G$22,MATCH($C87,Assumptions!$B$15:$B$22,0),MATCH($A$3,Options,0)),INDEX(Assumptions!H$51:H$53,MATCH($A$3,Assumptions!$B$51:$B$53,0))))</f>
        <v>1</v>
      </c>
      <c r="S87" s="54">
        <f>IF($C87="",0,IF($I87,INDEX(Assumptions!I$34:I$43,MATCH($C87,CriticalApp_Migration,0))*INDEX(Assumptions!$E$15:$G$22,MATCH($C87,Assumptions!$B$15:$B$22,0),MATCH($A$3,Options,0)),INDEX(Assumptions!I$51:I$53,MATCH($A$3,Assumptions!$B$51:$B$53,0))))</f>
        <v>1</v>
      </c>
      <c r="T87" s="5"/>
      <c r="U87" s="9">
        <f t="shared" si="3"/>
        <v>0</v>
      </c>
      <c r="V87" s="9">
        <f t="shared" si="4"/>
        <v>0</v>
      </c>
      <c r="W87" s="9">
        <f t="shared" si="5"/>
        <v>0</v>
      </c>
      <c r="X87" s="9">
        <f t="shared" si="6"/>
        <v>1304.652</v>
      </c>
      <c r="Y87" s="9">
        <f t="shared" si="7"/>
        <v>1304.652</v>
      </c>
      <c r="AI87"/>
    </row>
    <row r="88" spans="1:35" ht="12.75" customHeight="1" x14ac:dyDescent="0.25">
      <c r="A88"/>
      <c r="B88" s="46" t="str">
        <f>IF(ISBLANK(Costs!B88), "", Costs!B88)</f>
        <v>Cloud</v>
      </c>
      <c r="C88" s="46" t="str">
        <f>IF(ISBLANK(Costs!C88), "", Costs!C88)</f>
        <v>Itron MTS</v>
      </c>
      <c r="D88" s="46" t="str">
        <f>IF(ISBLANK(Costs!D88), "", Costs!D88)</f>
        <v>Storage</v>
      </c>
      <c r="E88" s="46" t="str">
        <f>IF(ISBLANK(Costs!E88), "", Costs!E88)</f>
        <v>UAT</v>
      </c>
      <c r="F88" s="46" t="str">
        <f>IF(ISBLANK(Costs!F88), "", Costs!F88)</f>
        <v>Contracts</v>
      </c>
      <c r="G88" s="46" t="str">
        <f>IF(ISBLANK(Costs!G88), "", Costs!G88)</f>
        <v/>
      </c>
      <c r="H88" s="46" t="str">
        <f>IF(ISBLANK(Costs!H88), "", Costs!H88)</f>
        <v>Opex</v>
      </c>
      <c r="I88" s="46" t="b">
        <f>IF(ISBLANK(Costs!I88), "", Costs!I88)</f>
        <v>1</v>
      </c>
      <c r="J88" s="49"/>
      <c r="L88" s="44">
        <f>IF(ISBLANK(Costs!L88), 0, Costs!L88)</f>
        <v>3033.0288</v>
      </c>
      <c r="N88" s="5"/>
      <c r="O88" s="54">
        <f>IF($C88="",0,IF($I88,INDEX(Assumptions!E$34:E$43,MATCH($C88,CriticalApp_Migration,0))*INDEX(Assumptions!$E$15:$G$22,MATCH($C88,Assumptions!$B$15:$B$22,0),MATCH($A$3,Options,0)),INDEX(Assumptions!E$51:E$53,MATCH($A$3,Assumptions!$B$51:$B$53,0))))</f>
        <v>0</v>
      </c>
      <c r="P88" s="54">
        <f>IF($C88="",0,IF($I88,INDEX(Assumptions!F$34:F$43,MATCH($C88,CriticalApp_Migration,0))*INDEX(Assumptions!$E$15:$G$22,MATCH($C88,Assumptions!$B$15:$B$22,0),MATCH($A$3,Options,0)),INDEX(Assumptions!F$51:F$53,MATCH($A$3,Assumptions!$B$51:$B$53,0))))</f>
        <v>0</v>
      </c>
      <c r="Q88" s="54">
        <f>IF($C88="",0,IF($I88,INDEX(Assumptions!G$34:G$43,MATCH($C88,CriticalApp_Migration,0))*INDEX(Assumptions!$E$15:$G$22,MATCH($C88,Assumptions!$B$15:$B$22,0),MATCH($A$3,Options,0)),INDEX(Assumptions!G$51:G$53,MATCH($A$3,Assumptions!$B$51:$B$53,0))))</f>
        <v>0</v>
      </c>
      <c r="R88" s="54">
        <f>IF($C88="",0,IF($I88,INDEX(Assumptions!H$34:H$43,MATCH($C88,CriticalApp_Migration,0))*INDEX(Assumptions!$E$15:$G$22,MATCH($C88,Assumptions!$B$15:$B$22,0),MATCH($A$3,Options,0)),INDEX(Assumptions!H$51:H$53,MATCH($A$3,Assumptions!$B$51:$B$53,0))))</f>
        <v>1</v>
      </c>
      <c r="S88" s="54">
        <f>IF($C88="",0,IF($I88,INDEX(Assumptions!I$34:I$43,MATCH($C88,CriticalApp_Migration,0))*INDEX(Assumptions!$E$15:$G$22,MATCH($C88,Assumptions!$B$15:$B$22,0),MATCH($A$3,Options,0)),INDEX(Assumptions!I$51:I$53,MATCH($A$3,Assumptions!$B$51:$B$53,0))))</f>
        <v>1</v>
      </c>
      <c r="T88" s="5"/>
      <c r="U88" s="9">
        <f t="shared" si="3"/>
        <v>0</v>
      </c>
      <c r="V88" s="9">
        <f t="shared" si="4"/>
        <v>0</v>
      </c>
      <c r="W88" s="9">
        <f t="shared" si="5"/>
        <v>0</v>
      </c>
      <c r="X88" s="9">
        <f t="shared" si="6"/>
        <v>3033.0288</v>
      </c>
      <c r="Y88" s="9">
        <f t="shared" si="7"/>
        <v>3033.0288</v>
      </c>
      <c r="AI88"/>
    </row>
    <row r="89" spans="1:35" ht="12.75" customHeight="1" x14ac:dyDescent="0.25">
      <c r="A89"/>
      <c r="B89" s="46" t="str">
        <f>IF(ISBLANK(Costs!B89), "", Costs!B89)</f>
        <v>Cloud</v>
      </c>
      <c r="C89" s="46" t="str">
        <f>IF(ISBLANK(Costs!C89), "", Costs!C89)</f>
        <v>SAP ERP</v>
      </c>
      <c r="D89" s="46" t="str">
        <f>IF(ISBLANK(Costs!D89), "", Costs!D89)</f>
        <v>Storage</v>
      </c>
      <c r="E89" s="46" t="str">
        <f>IF(ISBLANK(Costs!E89), "", Costs!E89)</f>
        <v>Dev</v>
      </c>
      <c r="F89" s="46" t="str">
        <f>IF(ISBLANK(Costs!F89), "", Costs!F89)</f>
        <v>Contracts</v>
      </c>
      <c r="G89" s="46" t="str">
        <f>IF(ISBLANK(Costs!G89), "", Costs!G89)</f>
        <v/>
      </c>
      <c r="H89" s="46" t="str">
        <f>IF(ISBLANK(Costs!H89), "", Costs!H89)</f>
        <v>Opex</v>
      </c>
      <c r="I89" s="46" t="b">
        <f>IF(ISBLANK(Costs!I89), "", Costs!I89)</f>
        <v>1</v>
      </c>
      <c r="J89" s="49"/>
      <c r="L89" s="44">
        <f>IF(ISBLANK(Costs!L89), 0, Costs!L89)</f>
        <v>6883.1615999999985</v>
      </c>
      <c r="N89" s="5"/>
      <c r="O89" s="54">
        <f>IF($C89="",0,IF($I89,INDEX(Assumptions!E$34:E$43,MATCH($C89,CriticalApp_Migration,0))*INDEX(Assumptions!$E$15:$G$22,MATCH($C89,Assumptions!$B$15:$B$22,0),MATCH($A$3,Options,0)),INDEX(Assumptions!E$51:E$53,MATCH($A$3,Assumptions!$B$51:$B$53,0))))</f>
        <v>0</v>
      </c>
      <c r="P89" s="54">
        <f>IF($C89="",0,IF($I89,INDEX(Assumptions!F$34:F$43,MATCH($C89,CriticalApp_Migration,0))*INDEX(Assumptions!$E$15:$G$22,MATCH($C89,Assumptions!$B$15:$B$22,0),MATCH($A$3,Options,0)),INDEX(Assumptions!F$51:F$53,MATCH($A$3,Assumptions!$B$51:$B$53,0))))</f>
        <v>0</v>
      </c>
      <c r="Q89" s="54">
        <f>IF($C89="",0,IF($I89,INDEX(Assumptions!G$34:G$43,MATCH($C89,CriticalApp_Migration,0))*INDEX(Assumptions!$E$15:$G$22,MATCH($C89,Assumptions!$B$15:$B$22,0),MATCH($A$3,Options,0)),INDEX(Assumptions!G$51:G$53,MATCH($A$3,Assumptions!$B$51:$B$53,0))))</f>
        <v>1</v>
      </c>
      <c r="R89" s="54">
        <f>IF($C89="",0,IF($I89,INDEX(Assumptions!H$34:H$43,MATCH($C89,CriticalApp_Migration,0))*INDEX(Assumptions!$E$15:$G$22,MATCH($C89,Assumptions!$B$15:$B$22,0),MATCH($A$3,Options,0)),INDEX(Assumptions!H$51:H$53,MATCH($A$3,Assumptions!$B$51:$B$53,0))))</f>
        <v>1</v>
      </c>
      <c r="S89" s="54">
        <f>IF($C89="",0,IF($I89,INDEX(Assumptions!I$34:I$43,MATCH($C89,CriticalApp_Migration,0))*INDEX(Assumptions!$E$15:$G$22,MATCH($C89,Assumptions!$B$15:$B$22,0),MATCH($A$3,Options,0)),INDEX(Assumptions!I$51:I$53,MATCH($A$3,Assumptions!$B$51:$B$53,0))))</f>
        <v>1</v>
      </c>
      <c r="T89" s="5"/>
      <c r="U89" s="9">
        <f t="shared" si="3"/>
        <v>0</v>
      </c>
      <c r="V89" s="9">
        <f t="shared" si="4"/>
        <v>0</v>
      </c>
      <c r="W89" s="9">
        <f t="shared" si="5"/>
        <v>6883.1615999999985</v>
      </c>
      <c r="X89" s="9">
        <f t="shared" si="6"/>
        <v>6883.1615999999985</v>
      </c>
      <c r="Y89" s="9">
        <f t="shared" si="7"/>
        <v>6883.1615999999985</v>
      </c>
      <c r="AI89"/>
    </row>
    <row r="90" spans="1:35" ht="12.75" customHeight="1" x14ac:dyDescent="0.25">
      <c r="A90"/>
      <c r="B90" s="46" t="str">
        <f>IF(ISBLANK(Costs!B90), "", Costs!B90)</f>
        <v>Cloud</v>
      </c>
      <c r="C90" s="46" t="str">
        <f>IF(ISBLANK(Costs!C90), "", Costs!C90)</f>
        <v>SAP ERP</v>
      </c>
      <c r="D90" s="46" t="str">
        <f>IF(ISBLANK(Costs!D90), "", Costs!D90)</f>
        <v>Storage</v>
      </c>
      <c r="E90" s="46" t="str">
        <f>IF(ISBLANK(Costs!E90), "", Costs!E90)</f>
        <v>Production</v>
      </c>
      <c r="F90" s="46" t="str">
        <f>IF(ISBLANK(Costs!F90), "", Costs!F90)</f>
        <v>Contracts</v>
      </c>
      <c r="G90" s="46" t="str">
        <f>IF(ISBLANK(Costs!G90), "", Costs!G90)</f>
        <v/>
      </c>
      <c r="H90" s="46" t="str">
        <f>IF(ISBLANK(Costs!H90), "", Costs!H90)</f>
        <v>Opex</v>
      </c>
      <c r="I90" s="46" t="b">
        <f>IF(ISBLANK(Costs!I90), "", Costs!I90)</f>
        <v>1</v>
      </c>
      <c r="J90" s="49"/>
      <c r="L90" s="44">
        <f>IF(ISBLANK(Costs!L90), 0, Costs!L90)</f>
        <v>28256.834400000003</v>
      </c>
      <c r="N90" s="5"/>
      <c r="O90" s="54">
        <f>IF($C90="",0,IF($I90,INDEX(Assumptions!E$34:E$43,MATCH($C90,CriticalApp_Migration,0))*INDEX(Assumptions!$E$15:$G$22,MATCH($C90,Assumptions!$B$15:$B$22,0),MATCH($A$3,Options,0)),INDEX(Assumptions!E$51:E$53,MATCH($A$3,Assumptions!$B$51:$B$53,0))))</f>
        <v>0</v>
      </c>
      <c r="P90" s="54">
        <f>IF($C90="",0,IF($I90,INDEX(Assumptions!F$34:F$43,MATCH($C90,CriticalApp_Migration,0))*INDEX(Assumptions!$E$15:$G$22,MATCH($C90,Assumptions!$B$15:$B$22,0),MATCH($A$3,Options,0)),INDEX(Assumptions!F$51:F$53,MATCH($A$3,Assumptions!$B$51:$B$53,0))))</f>
        <v>0</v>
      </c>
      <c r="Q90" s="54">
        <f>IF($C90="",0,IF($I90,INDEX(Assumptions!G$34:G$43,MATCH($C90,CriticalApp_Migration,0))*INDEX(Assumptions!$E$15:$G$22,MATCH($C90,Assumptions!$B$15:$B$22,0),MATCH($A$3,Options,0)),INDEX(Assumptions!G$51:G$53,MATCH($A$3,Assumptions!$B$51:$B$53,0))))</f>
        <v>1</v>
      </c>
      <c r="R90" s="54">
        <f>IF($C90="",0,IF($I90,INDEX(Assumptions!H$34:H$43,MATCH($C90,CriticalApp_Migration,0))*INDEX(Assumptions!$E$15:$G$22,MATCH($C90,Assumptions!$B$15:$B$22,0),MATCH($A$3,Options,0)),INDEX(Assumptions!H$51:H$53,MATCH($A$3,Assumptions!$B$51:$B$53,0))))</f>
        <v>1</v>
      </c>
      <c r="S90" s="54">
        <f>IF($C90="",0,IF($I90,INDEX(Assumptions!I$34:I$43,MATCH($C90,CriticalApp_Migration,0))*INDEX(Assumptions!$E$15:$G$22,MATCH($C90,Assumptions!$B$15:$B$22,0),MATCH($A$3,Options,0)),INDEX(Assumptions!I$51:I$53,MATCH($A$3,Assumptions!$B$51:$B$53,0))))</f>
        <v>1</v>
      </c>
      <c r="T90" s="5"/>
      <c r="U90" s="9">
        <f t="shared" si="3"/>
        <v>0</v>
      </c>
      <c r="V90" s="9">
        <f t="shared" si="4"/>
        <v>0</v>
      </c>
      <c r="W90" s="9">
        <f t="shared" si="5"/>
        <v>28256.834400000003</v>
      </c>
      <c r="X90" s="9">
        <f t="shared" si="6"/>
        <v>28256.834400000003</v>
      </c>
      <c r="Y90" s="9">
        <f t="shared" si="7"/>
        <v>28256.834400000003</v>
      </c>
      <c r="AI90"/>
    </row>
    <row r="91" spans="1:35" ht="12.75" customHeight="1" x14ac:dyDescent="0.25">
      <c r="A91"/>
      <c r="B91" s="46" t="str">
        <f>IF(ISBLANK(Costs!B91), "", Costs!B91)</f>
        <v>Cloud</v>
      </c>
      <c r="C91" s="46" t="str">
        <f>IF(ISBLANK(Costs!C91), "", Costs!C91)</f>
        <v>SAP ERP</v>
      </c>
      <c r="D91" s="46" t="str">
        <f>IF(ISBLANK(Costs!D91), "", Costs!D91)</f>
        <v>Storage</v>
      </c>
      <c r="E91" s="46" t="str">
        <f>IF(ISBLANK(Costs!E91), "", Costs!E91)</f>
        <v>UAT</v>
      </c>
      <c r="F91" s="46" t="str">
        <f>IF(ISBLANK(Costs!F91), "", Costs!F91)</f>
        <v>Contracts</v>
      </c>
      <c r="G91" s="46" t="str">
        <f>IF(ISBLANK(Costs!G91), "", Costs!G91)</f>
        <v/>
      </c>
      <c r="H91" s="46" t="str">
        <f>IF(ISBLANK(Costs!H91), "", Costs!H91)</f>
        <v>Opex</v>
      </c>
      <c r="I91" s="46" t="b">
        <f>IF(ISBLANK(Costs!I91), "", Costs!I91)</f>
        <v>1</v>
      </c>
      <c r="J91" s="49"/>
      <c r="L91" s="44">
        <f>IF(ISBLANK(Costs!L91), 0, Costs!L91)</f>
        <v>4393.2215999999999</v>
      </c>
      <c r="N91" s="5"/>
      <c r="O91" s="54">
        <f>IF($C91="",0,IF($I91,INDEX(Assumptions!E$34:E$43,MATCH($C91,CriticalApp_Migration,0))*INDEX(Assumptions!$E$15:$G$22,MATCH($C91,Assumptions!$B$15:$B$22,0),MATCH($A$3,Options,0)),INDEX(Assumptions!E$51:E$53,MATCH($A$3,Assumptions!$B$51:$B$53,0))))</f>
        <v>0</v>
      </c>
      <c r="P91" s="54">
        <f>IF($C91="",0,IF($I91,INDEX(Assumptions!F$34:F$43,MATCH($C91,CriticalApp_Migration,0))*INDEX(Assumptions!$E$15:$G$22,MATCH($C91,Assumptions!$B$15:$B$22,0),MATCH($A$3,Options,0)),INDEX(Assumptions!F$51:F$53,MATCH($A$3,Assumptions!$B$51:$B$53,0))))</f>
        <v>0</v>
      </c>
      <c r="Q91" s="54">
        <f>IF($C91="",0,IF($I91,INDEX(Assumptions!G$34:G$43,MATCH($C91,CriticalApp_Migration,0))*INDEX(Assumptions!$E$15:$G$22,MATCH($C91,Assumptions!$B$15:$B$22,0),MATCH($A$3,Options,0)),INDEX(Assumptions!G$51:G$53,MATCH($A$3,Assumptions!$B$51:$B$53,0))))</f>
        <v>1</v>
      </c>
      <c r="R91" s="54">
        <f>IF($C91="",0,IF($I91,INDEX(Assumptions!H$34:H$43,MATCH($C91,CriticalApp_Migration,0))*INDEX(Assumptions!$E$15:$G$22,MATCH($C91,Assumptions!$B$15:$B$22,0),MATCH($A$3,Options,0)),INDEX(Assumptions!H$51:H$53,MATCH($A$3,Assumptions!$B$51:$B$53,0))))</f>
        <v>1</v>
      </c>
      <c r="S91" s="54">
        <f>IF($C91="",0,IF($I91,INDEX(Assumptions!I$34:I$43,MATCH($C91,CriticalApp_Migration,0))*INDEX(Assumptions!$E$15:$G$22,MATCH($C91,Assumptions!$B$15:$B$22,0),MATCH($A$3,Options,0)),INDEX(Assumptions!I$51:I$53,MATCH($A$3,Assumptions!$B$51:$B$53,0))))</f>
        <v>1</v>
      </c>
      <c r="T91" s="5"/>
      <c r="U91" s="9">
        <f t="shared" si="3"/>
        <v>0</v>
      </c>
      <c r="V91" s="9">
        <f t="shared" si="4"/>
        <v>0</v>
      </c>
      <c r="W91" s="9">
        <f t="shared" si="5"/>
        <v>4393.2215999999999</v>
      </c>
      <c r="X91" s="9">
        <f t="shared" si="6"/>
        <v>4393.2215999999999</v>
      </c>
      <c r="Y91" s="9">
        <f t="shared" si="7"/>
        <v>4393.2215999999999</v>
      </c>
      <c r="AI91"/>
    </row>
    <row r="92" spans="1:35" ht="12.75" customHeight="1" x14ac:dyDescent="0.25">
      <c r="A92"/>
      <c r="B92" s="46" t="str">
        <f>IF(ISBLANK(Costs!B92), "", Costs!B92)</f>
        <v>Cloud</v>
      </c>
      <c r="C92" s="46" t="str">
        <f>IF(ISBLANK(Costs!C92), "", Costs!C92)</f>
        <v>Cognos BW</v>
      </c>
      <c r="D92" s="46" t="str">
        <f>IF(ISBLANK(Costs!D92), "", Costs!D92)</f>
        <v>Storage</v>
      </c>
      <c r="E92" s="46" t="str">
        <f>IF(ISBLANK(Costs!E92), "", Costs!E92)</f>
        <v>Dev</v>
      </c>
      <c r="F92" s="46" t="str">
        <f>IF(ISBLANK(Costs!F92), "", Costs!F92)</f>
        <v>Contracts</v>
      </c>
      <c r="G92" s="46" t="str">
        <f>IF(ISBLANK(Costs!G92), "", Costs!G92)</f>
        <v/>
      </c>
      <c r="H92" s="46" t="str">
        <f>IF(ISBLANK(Costs!H92), "", Costs!H92)</f>
        <v>Opex</v>
      </c>
      <c r="I92" s="46" t="b">
        <f>IF(ISBLANK(Costs!I92), "", Costs!I92)</f>
        <v>1</v>
      </c>
      <c r="J92" s="49"/>
      <c r="L92" s="44">
        <f>IF(ISBLANK(Costs!L92), 0, Costs!L92)</f>
        <v>5185.6176000000005</v>
      </c>
      <c r="N92" s="5"/>
      <c r="O92" s="54">
        <f>IF($C92="",0,IF($I92,INDEX(Assumptions!E$34:E$43,MATCH($C92,CriticalApp_Migration,0))*INDEX(Assumptions!$E$15:$G$22,MATCH($C92,Assumptions!$B$15:$B$22,0),MATCH($A$3,Options,0)),INDEX(Assumptions!E$51:E$53,MATCH($A$3,Assumptions!$B$51:$B$53,0))))</f>
        <v>1</v>
      </c>
      <c r="P92" s="54">
        <f>IF($C92="",0,IF($I92,INDEX(Assumptions!F$34:F$43,MATCH($C92,CriticalApp_Migration,0))*INDEX(Assumptions!$E$15:$G$22,MATCH($C92,Assumptions!$B$15:$B$22,0),MATCH($A$3,Options,0)),INDEX(Assumptions!F$51:F$53,MATCH($A$3,Assumptions!$B$51:$B$53,0))))</f>
        <v>1</v>
      </c>
      <c r="Q92" s="54">
        <f>IF($C92="",0,IF($I92,INDEX(Assumptions!G$34:G$43,MATCH($C92,CriticalApp_Migration,0))*INDEX(Assumptions!$E$15:$G$22,MATCH($C92,Assumptions!$B$15:$B$22,0),MATCH($A$3,Options,0)),INDEX(Assumptions!G$51:G$53,MATCH($A$3,Assumptions!$B$51:$B$53,0))))</f>
        <v>1</v>
      </c>
      <c r="R92" s="54">
        <f>IF($C92="",0,IF($I92,INDEX(Assumptions!H$34:H$43,MATCH($C92,CriticalApp_Migration,0))*INDEX(Assumptions!$E$15:$G$22,MATCH($C92,Assumptions!$B$15:$B$22,0),MATCH($A$3,Options,0)),INDEX(Assumptions!H$51:H$53,MATCH($A$3,Assumptions!$B$51:$B$53,0))))</f>
        <v>1</v>
      </c>
      <c r="S92" s="54">
        <f>IF($C92="",0,IF($I92,INDEX(Assumptions!I$34:I$43,MATCH($C92,CriticalApp_Migration,0))*INDEX(Assumptions!$E$15:$G$22,MATCH($C92,Assumptions!$B$15:$B$22,0),MATCH($A$3,Options,0)),INDEX(Assumptions!I$51:I$53,MATCH($A$3,Assumptions!$B$51:$B$53,0))))</f>
        <v>1</v>
      </c>
      <c r="T92" s="5"/>
      <c r="U92" s="9">
        <f t="shared" si="3"/>
        <v>5185.6176000000005</v>
      </c>
      <c r="V92" s="9">
        <f t="shared" si="4"/>
        <v>5185.6176000000005</v>
      </c>
      <c r="W92" s="9">
        <f t="shared" si="5"/>
        <v>5185.6176000000005</v>
      </c>
      <c r="X92" s="9">
        <f t="shared" si="6"/>
        <v>5185.6176000000005</v>
      </c>
      <c r="Y92" s="9">
        <f t="shared" si="7"/>
        <v>5185.6176000000005</v>
      </c>
      <c r="AI92"/>
    </row>
    <row r="93" spans="1:35" ht="12.75" customHeight="1" x14ac:dyDescent="0.25">
      <c r="A93"/>
      <c r="B93" s="46" t="str">
        <f>IF(ISBLANK(Costs!B93), "", Costs!B93)</f>
        <v>Cloud</v>
      </c>
      <c r="C93" s="46" t="str">
        <f>IF(ISBLANK(Costs!C93), "", Costs!C93)</f>
        <v>Cognos BW</v>
      </c>
      <c r="D93" s="46" t="str">
        <f>IF(ISBLANK(Costs!D93), "", Costs!D93)</f>
        <v>Storage</v>
      </c>
      <c r="E93" s="46" t="str">
        <f>IF(ISBLANK(Costs!E93), "", Costs!E93)</f>
        <v>Production</v>
      </c>
      <c r="F93" s="46" t="str">
        <f>IF(ISBLANK(Costs!F93), "", Costs!F93)</f>
        <v>Contracts</v>
      </c>
      <c r="G93" s="46" t="str">
        <f>IF(ISBLANK(Costs!G93), "", Costs!G93)</f>
        <v/>
      </c>
      <c r="H93" s="46" t="str">
        <f>IF(ISBLANK(Costs!H93), "", Costs!H93)</f>
        <v>Opex</v>
      </c>
      <c r="I93" s="46" t="b">
        <f>IF(ISBLANK(Costs!I93), "", Costs!I93)</f>
        <v>1</v>
      </c>
      <c r="J93" s="49"/>
      <c r="L93" s="44">
        <f>IF(ISBLANK(Costs!L93), 0, Costs!L93)</f>
        <v>10335.460800000001</v>
      </c>
      <c r="N93" s="5"/>
      <c r="O93" s="54">
        <f>IF($C93="",0,IF($I93,INDEX(Assumptions!E$34:E$43,MATCH($C93,CriticalApp_Migration,0))*INDEX(Assumptions!$E$15:$G$22,MATCH($C93,Assumptions!$B$15:$B$22,0),MATCH($A$3,Options,0)),INDEX(Assumptions!E$51:E$53,MATCH($A$3,Assumptions!$B$51:$B$53,0))))</f>
        <v>1</v>
      </c>
      <c r="P93" s="54">
        <f>IF($C93="",0,IF($I93,INDEX(Assumptions!F$34:F$43,MATCH($C93,CriticalApp_Migration,0))*INDEX(Assumptions!$E$15:$G$22,MATCH($C93,Assumptions!$B$15:$B$22,0),MATCH($A$3,Options,0)),INDEX(Assumptions!F$51:F$53,MATCH($A$3,Assumptions!$B$51:$B$53,0))))</f>
        <v>1</v>
      </c>
      <c r="Q93" s="54">
        <f>IF($C93="",0,IF($I93,INDEX(Assumptions!G$34:G$43,MATCH($C93,CriticalApp_Migration,0))*INDEX(Assumptions!$E$15:$G$22,MATCH($C93,Assumptions!$B$15:$B$22,0),MATCH($A$3,Options,0)),INDEX(Assumptions!G$51:G$53,MATCH($A$3,Assumptions!$B$51:$B$53,0))))</f>
        <v>1</v>
      </c>
      <c r="R93" s="54">
        <f>IF($C93="",0,IF($I93,INDEX(Assumptions!H$34:H$43,MATCH($C93,CriticalApp_Migration,0))*INDEX(Assumptions!$E$15:$G$22,MATCH($C93,Assumptions!$B$15:$B$22,0),MATCH($A$3,Options,0)),INDEX(Assumptions!H$51:H$53,MATCH($A$3,Assumptions!$B$51:$B$53,0))))</f>
        <v>1</v>
      </c>
      <c r="S93" s="54">
        <f>IF($C93="",0,IF($I93,INDEX(Assumptions!I$34:I$43,MATCH($C93,CriticalApp_Migration,0))*INDEX(Assumptions!$E$15:$G$22,MATCH($C93,Assumptions!$B$15:$B$22,0),MATCH($A$3,Options,0)),INDEX(Assumptions!I$51:I$53,MATCH($A$3,Assumptions!$B$51:$B$53,0))))</f>
        <v>1</v>
      </c>
      <c r="T93" s="5"/>
      <c r="U93" s="9">
        <f t="shared" si="3"/>
        <v>10335.460800000001</v>
      </c>
      <c r="V93" s="9">
        <f t="shared" si="4"/>
        <v>10335.460800000001</v>
      </c>
      <c r="W93" s="9">
        <f t="shared" si="5"/>
        <v>10335.460800000001</v>
      </c>
      <c r="X93" s="9">
        <f t="shared" si="6"/>
        <v>10335.460800000001</v>
      </c>
      <c r="Y93" s="9">
        <f t="shared" si="7"/>
        <v>10335.460800000001</v>
      </c>
      <c r="AI93"/>
    </row>
    <row r="94" spans="1:35" ht="12.75" customHeight="1" x14ac:dyDescent="0.25">
      <c r="A94"/>
      <c r="B94" s="46" t="str">
        <f>IF(ISBLANK(Costs!B94), "", Costs!B94)</f>
        <v>Cloud</v>
      </c>
      <c r="C94" s="46" t="str">
        <f>IF(ISBLANK(Costs!C94), "", Costs!C94)</f>
        <v>Sharepoint</v>
      </c>
      <c r="D94" s="46" t="str">
        <f>IF(ISBLANK(Costs!D94), "", Costs!D94)</f>
        <v>Storage</v>
      </c>
      <c r="E94" s="46" t="str">
        <f>IF(ISBLANK(Costs!E94), "", Costs!E94)</f>
        <v>Dev</v>
      </c>
      <c r="F94" s="46" t="str">
        <f>IF(ISBLANK(Costs!F94), "", Costs!F94)</f>
        <v>Contracts</v>
      </c>
      <c r="G94" s="46" t="str">
        <f>IF(ISBLANK(Costs!G94), "", Costs!G94)</f>
        <v/>
      </c>
      <c r="H94" s="46" t="str">
        <f>IF(ISBLANK(Costs!H94), "", Costs!H94)</f>
        <v>Opex</v>
      </c>
      <c r="I94" s="46" t="b">
        <f>IF(ISBLANK(Costs!I94), "", Costs!I94)</f>
        <v>1</v>
      </c>
      <c r="J94" s="49"/>
      <c r="L94" s="44">
        <f>IF(ISBLANK(Costs!L94), 0, Costs!L94)</f>
        <v>2471.2871999999998</v>
      </c>
      <c r="N94" s="5"/>
      <c r="O94" s="54">
        <f>IF($C94="",0,IF($I94,INDEX(Assumptions!E$34:E$43,MATCH($C94,CriticalApp_Migration,0))*INDEX(Assumptions!$E$15:$G$22,MATCH($C94,Assumptions!$B$15:$B$22,0),MATCH($A$3,Options,0)),INDEX(Assumptions!E$51:E$53,MATCH($A$3,Assumptions!$B$51:$B$53,0))))</f>
        <v>1</v>
      </c>
      <c r="P94" s="54">
        <f>IF($C94="",0,IF($I94,INDEX(Assumptions!F$34:F$43,MATCH($C94,CriticalApp_Migration,0))*INDEX(Assumptions!$E$15:$G$22,MATCH($C94,Assumptions!$B$15:$B$22,0),MATCH($A$3,Options,0)),INDEX(Assumptions!F$51:F$53,MATCH($A$3,Assumptions!$B$51:$B$53,0))))</f>
        <v>1</v>
      </c>
      <c r="Q94" s="54">
        <f>IF($C94="",0,IF($I94,INDEX(Assumptions!G$34:G$43,MATCH($C94,CriticalApp_Migration,0))*INDEX(Assumptions!$E$15:$G$22,MATCH($C94,Assumptions!$B$15:$B$22,0),MATCH($A$3,Options,0)),INDEX(Assumptions!G$51:G$53,MATCH($A$3,Assumptions!$B$51:$B$53,0))))</f>
        <v>1</v>
      </c>
      <c r="R94" s="54">
        <f>IF($C94="",0,IF($I94,INDEX(Assumptions!H$34:H$43,MATCH($C94,CriticalApp_Migration,0))*INDEX(Assumptions!$E$15:$G$22,MATCH($C94,Assumptions!$B$15:$B$22,0),MATCH($A$3,Options,0)),INDEX(Assumptions!H$51:H$53,MATCH($A$3,Assumptions!$B$51:$B$53,0))))</f>
        <v>1</v>
      </c>
      <c r="S94" s="54">
        <f>IF($C94="",0,IF($I94,INDEX(Assumptions!I$34:I$43,MATCH($C94,CriticalApp_Migration,0))*INDEX(Assumptions!$E$15:$G$22,MATCH($C94,Assumptions!$B$15:$B$22,0),MATCH($A$3,Options,0)),INDEX(Assumptions!I$51:I$53,MATCH($A$3,Assumptions!$B$51:$B$53,0))))</f>
        <v>1</v>
      </c>
      <c r="T94" s="5"/>
      <c r="U94" s="9">
        <f t="shared" si="3"/>
        <v>2471.2871999999998</v>
      </c>
      <c r="V94" s="9">
        <f t="shared" si="4"/>
        <v>2471.2871999999998</v>
      </c>
      <c r="W94" s="9">
        <f t="shared" si="5"/>
        <v>2471.2871999999998</v>
      </c>
      <c r="X94" s="9">
        <f t="shared" si="6"/>
        <v>2471.2871999999998</v>
      </c>
      <c r="Y94" s="9">
        <f t="shared" si="7"/>
        <v>2471.2871999999998</v>
      </c>
      <c r="AI94"/>
    </row>
    <row r="95" spans="1:35" ht="12.75" customHeight="1" x14ac:dyDescent="0.25">
      <c r="A95"/>
      <c r="B95" s="46" t="str">
        <f>IF(ISBLANK(Costs!B95), "", Costs!B95)</f>
        <v>Cloud</v>
      </c>
      <c r="C95" s="46" t="str">
        <f>IF(ISBLANK(Costs!C95), "", Costs!C95)</f>
        <v>Sharepoint</v>
      </c>
      <c r="D95" s="46" t="str">
        <f>IF(ISBLANK(Costs!D95), "", Costs!D95)</f>
        <v>Storage</v>
      </c>
      <c r="E95" s="46" t="str">
        <f>IF(ISBLANK(Costs!E95), "", Costs!E95)</f>
        <v>Production</v>
      </c>
      <c r="F95" s="46" t="str">
        <f>IF(ISBLANK(Costs!F95), "", Costs!F95)</f>
        <v>Contracts</v>
      </c>
      <c r="G95" s="46" t="str">
        <f>IF(ISBLANK(Costs!G95), "", Costs!G95)</f>
        <v/>
      </c>
      <c r="H95" s="46" t="str">
        <f>IF(ISBLANK(Costs!H95), "", Costs!H95)</f>
        <v>Opex</v>
      </c>
      <c r="I95" s="46" t="b">
        <f>IF(ISBLANK(Costs!I95), "", Costs!I95)</f>
        <v>1</v>
      </c>
      <c r="J95" s="49"/>
      <c r="L95" s="44">
        <f>IF(ISBLANK(Costs!L95), 0, Costs!L95)</f>
        <v>3782.4119999999994</v>
      </c>
      <c r="N95" s="5"/>
      <c r="O95" s="54">
        <f>IF($C95="",0,IF($I95,INDEX(Assumptions!E$34:E$43,MATCH($C95,CriticalApp_Migration,0))*INDEX(Assumptions!$E$15:$G$22,MATCH($C95,Assumptions!$B$15:$B$22,0),MATCH($A$3,Options,0)),INDEX(Assumptions!E$51:E$53,MATCH($A$3,Assumptions!$B$51:$B$53,0))))</f>
        <v>1</v>
      </c>
      <c r="P95" s="54">
        <f>IF($C95="",0,IF($I95,INDEX(Assumptions!F$34:F$43,MATCH($C95,CriticalApp_Migration,0))*INDEX(Assumptions!$E$15:$G$22,MATCH($C95,Assumptions!$B$15:$B$22,0),MATCH($A$3,Options,0)),INDEX(Assumptions!F$51:F$53,MATCH($A$3,Assumptions!$B$51:$B$53,0))))</f>
        <v>1</v>
      </c>
      <c r="Q95" s="54">
        <f>IF($C95="",0,IF($I95,INDEX(Assumptions!G$34:G$43,MATCH($C95,CriticalApp_Migration,0))*INDEX(Assumptions!$E$15:$G$22,MATCH($C95,Assumptions!$B$15:$B$22,0),MATCH($A$3,Options,0)),INDEX(Assumptions!G$51:G$53,MATCH($A$3,Assumptions!$B$51:$B$53,0))))</f>
        <v>1</v>
      </c>
      <c r="R95" s="54">
        <f>IF($C95="",0,IF($I95,INDEX(Assumptions!H$34:H$43,MATCH($C95,CriticalApp_Migration,0))*INDEX(Assumptions!$E$15:$G$22,MATCH($C95,Assumptions!$B$15:$B$22,0),MATCH($A$3,Options,0)),INDEX(Assumptions!H$51:H$53,MATCH($A$3,Assumptions!$B$51:$B$53,0))))</f>
        <v>1</v>
      </c>
      <c r="S95" s="54">
        <f>IF($C95="",0,IF($I95,INDEX(Assumptions!I$34:I$43,MATCH($C95,CriticalApp_Migration,0))*INDEX(Assumptions!$E$15:$G$22,MATCH($C95,Assumptions!$B$15:$B$22,0),MATCH($A$3,Options,0)),INDEX(Assumptions!I$51:I$53,MATCH($A$3,Assumptions!$B$51:$B$53,0))))</f>
        <v>1</v>
      </c>
      <c r="T95" s="5"/>
      <c r="U95" s="9">
        <f t="shared" si="3"/>
        <v>3782.4119999999994</v>
      </c>
      <c r="V95" s="9">
        <f t="shared" si="4"/>
        <v>3782.4119999999994</v>
      </c>
      <c r="W95" s="9">
        <f t="shared" si="5"/>
        <v>3782.4119999999994</v>
      </c>
      <c r="X95" s="9">
        <f t="shared" si="6"/>
        <v>3782.4119999999994</v>
      </c>
      <c r="Y95" s="9">
        <f t="shared" si="7"/>
        <v>3782.4119999999994</v>
      </c>
      <c r="AI95"/>
    </row>
    <row r="96" spans="1:35" ht="12.75" customHeight="1" x14ac:dyDescent="0.25">
      <c r="A96"/>
      <c r="B96" s="46" t="str">
        <f>IF(ISBLANK(Costs!B96), "", Costs!B96)</f>
        <v>Cloud</v>
      </c>
      <c r="C96" s="46" t="str">
        <f>IF(ISBLANK(Costs!C96), "", Costs!C96)</f>
        <v>Non-critical apps</v>
      </c>
      <c r="D96" s="46" t="str">
        <f>IF(ISBLANK(Costs!D96), "", Costs!D96)</f>
        <v>Storage</v>
      </c>
      <c r="E96" s="46" t="str">
        <f>IF(ISBLANK(Costs!E96), "", Costs!E96)</f>
        <v>Production</v>
      </c>
      <c r="F96" s="46" t="str">
        <f>IF(ISBLANK(Costs!F96), "", Costs!F96)</f>
        <v>Contracts</v>
      </c>
      <c r="G96" s="46" t="str">
        <f>IF(ISBLANK(Costs!G96), "", Costs!G96)</f>
        <v/>
      </c>
      <c r="H96" s="46" t="str">
        <f>IF(ISBLANK(Costs!H96), "", Costs!H96)</f>
        <v>Opex</v>
      </c>
      <c r="I96" s="46" t="b">
        <f>IF(ISBLANK(Costs!I96), "", Costs!I96)</f>
        <v>0</v>
      </c>
      <c r="J96" s="49"/>
      <c r="L96" s="44">
        <f>IF(ISBLANK(Costs!L96), 0, Costs!L96)</f>
        <v>171736.25999999995</v>
      </c>
      <c r="N96" s="5"/>
      <c r="O96" s="54">
        <f>IF($C96="",0,IF($I96,INDEX(Assumptions!E$34:E$43,MATCH($C96,CriticalApp_Migration,0))*INDEX(Assumptions!$E$15:$G$22,MATCH($C96,Assumptions!$B$15:$B$22,0),MATCH($A$3,Options,0)),INDEX(Assumptions!E$51:E$53,MATCH($A$3,Assumptions!$B$51:$B$53,0))))</f>
        <v>0.1</v>
      </c>
      <c r="P96" s="54">
        <f>IF($C96="",0,IF($I96,INDEX(Assumptions!F$34:F$43,MATCH($C96,CriticalApp_Migration,0))*INDEX(Assumptions!$E$15:$G$22,MATCH($C96,Assumptions!$B$15:$B$22,0),MATCH($A$3,Options,0)),INDEX(Assumptions!F$51:F$53,MATCH($A$3,Assumptions!$B$51:$B$53,0))))</f>
        <v>0.2</v>
      </c>
      <c r="Q96" s="54">
        <f>IF($C96="",0,IF($I96,INDEX(Assumptions!G$34:G$43,MATCH($C96,CriticalApp_Migration,0))*INDEX(Assumptions!$E$15:$G$22,MATCH($C96,Assumptions!$B$15:$B$22,0),MATCH($A$3,Options,0)),INDEX(Assumptions!G$51:G$53,MATCH($A$3,Assumptions!$B$51:$B$53,0))))</f>
        <v>0.3</v>
      </c>
      <c r="R96" s="54">
        <f>IF($C96="",0,IF($I96,INDEX(Assumptions!H$34:H$43,MATCH($C96,CriticalApp_Migration,0))*INDEX(Assumptions!$E$15:$G$22,MATCH($C96,Assumptions!$B$15:$B$22,0),MATCH($A$3,Options,0)),INDEX(Assumptions!H$51:H$53,MATCH($A$3,Assumptions!$B$51:$B$53,0))))</f>
        <v>0.4</v>
      </c>
      <c r="S96" s="54">
        <f>IF($C96="",0,IF($I96,INDEX(Assumptions!I$34:I$43,MATCH($C96,CriticalApp_Migration,0))*INDEX(Assumptions!$E$15:$G$22,MATCH($C96,Assumptions!$B$15:$B$22,0),MATCH($A$3,Options,0)),INDEX(Assumptions!I$51:I$53,MATCH($A$3,Assumptions!$B$51:$B$53,0))))</f>
        <v>0.5</v>
      </c>
      <c r="T96" s="5"/>
      <c r="U96" s="9">
        <f t="shared" si="3"/>
        <v>17173.625999999997</v>
      </c>
      <c r="V96" s="9">
        <f t="shared" si="4"/>
        <v>34347.251999999993</v>
      </c>
      <c r="W96" s="9">
        <f t="shared" si="5"/>
        <v>51520.877999999982</v>
      </c>
      <c r="X96" s="9">
        <f t="shared" si="6"/>
        <v>68694.503999999986</v>
      </c>
      <c r="Y96" s="9">
        <f t="shared" si="7"/>
        <v>85868.129999999976</v>
      </c>
      <c r="AI96"/>
    </row>
    <row r="97" spans="1:44" ht="12.75" customHeight="1" x14ac:dyDescent="0.25">
      <c r="A97"/>
      <c r="B97" s="46" t="str">
        <f>IF(ISBLANK(Costs!B97), "", Costs!B97)</f>
        <v>Cloud</v>
      </c>
      <c r="C97" s="46" t="str">
        <f>IF(ISBLANK(Costs!C97), "", Costs!C97)</f>
        <v>Non-critical apps</v>
      </c>
      <c r="D97" s="46" t="str">
        <f>IF(ISBLANK(Costs!D97), "", Costs!D97)</f>
        <v>Storage</v>
      </c>
      <c r="E97" s="46" t="str">
        <f>IF(ISBLANK(Costs!E97), "", Costs!E97)</f>
        <v>Dev</v>
      </c>
      <c r="F97" s="46" t="str">
        <f>IF(ISBLANK(Costs!F97), "", Costs!F97)</f>
        <v>Contracts</v>
      </c>
      <c r="G97" s="46" t="str">
        <f>IF(ISBLANK(Costs!G97), "", Costs!G97)</f>
        <v/>
      </c>
      <c r="H97" s="46" t="str">
        <f>IF(ISBLANK(Costs!H97), "", Costs!H97)</f>
        <v>Opex</v>
      </c>
      <c r="I97" s="46" t="b">
        <f>IF(ISBLANK(Costs!I97), "", Costs!I97)</f>
        <v>0</v>
      </c>
      <c r="J97" s="49"/>
      <c r="L97" s="44">
        <f>IF(ISBLANK(Costs!L97), 0, Costs!L97)</f>
        <v>41180.997599999988</v>
      </c>
      <c r="N97" s="5"/>
      <c r="O97" s="54">
        <f>IF($C97="",0,IF($I97,INDEX(Assumptions!E$34:E$43,MATCH($C97,CriticalApp_Migration,0))*INDEX(Assumptions!$E$15:$G$22,MATCH($C97,Assumptions!$B$15:$B$22,0),MATCH($A$3,Options,0)),INDEX(Assumptions!E$51:E$53,MATCH($A$3,Assumptions!$B$51:$B$53,0))))</f>
        <v>0.1</v>
      </c>
      <c r="P97" s="54">
        <f>IF($C97="",0,IF($I97,INDEX(Assumptions!F$34:F$43,MATCH($C97,CriticalApp_Migration,0))*INDEX(Assumptions!$E$15:$G$22,MATCH($C97,Assumptions!$B$15:$B$22,0),MATCH($A$3,Options,0)),INDEX(Assumptions!F$51:F$53,MATCH($A$3,Assumptions!$B$51:$B$53,0))))</f>
        <v>0.2</v>
      </c>
      <c r="Q97" s="54">
        <f>IF($C97="",0,IF($I97,INDEX(Assumptions!G$34:G$43,MATCH($C97,CriticalApp_Migration,0))*INDEX(Assumptions!$E$15:$G$22,MATCH($C97,Assumptions!$B$15:$B$22,0),MATCH($A$3,Options,0)),INDEX(Assumptions!G$51:G$53,MATCH($A$3,Assumptions!$B$51:$B$53,0))))</f>
        <v>0.3</v>
      </c>
      <c r="R97" s="54">
        <f>IF($C97="",0,IF($I97,INDEX(Assumptions!H$34:H$43,MATCH($C97,CriticalApp_Migration,0))*INDEX(Assumptions!$E$15:$G$22,MATCH($C97,Assumptions!$B$15:$B$22,0),MATCH($A$3,Options,0)),INDEX(Assumptions!H$51:H$53,MATCH($A$3,Assumptions!$B$51:$B$53,0))))</f>
        <v>0.4</v>
      </c>
      <c r="S97" s="54">
        <f>IF($C97="",0,IF($I97,INDEX(Assumptions!I$34:I$43,MATCH($C97,CriticalApp_Migration,0))*INDEX(Assumptions!$E$15:$G$22,MATCH($C97,Assumptions!$B$15:$B$22,0),MATCH($A$3,Options,0)),INDEX(Assumptions!I$51:I$53,MATCH($A$3,Assumptions!$B$51:$B$53,0))))</f>
        <v>0.5</v>
      </c>
      <c r="T97" s="5"/>
      <c r="U97" s="9">
        <f t="shared" si="3"/>
        <v>4118.0997599999992</v>
      </c>
      <c r="V97" s="9">
        <f t="shared" si="4"/>
        <v>8236.1995199999983</v>
      </c>
      <c r="W97" s="9">
        <f t="shared" si="5"/>
        <v>12354.299279999996</v>
      </c>
      <c r="X97" s="9">
        <f t="shared" si="6"/>
        <v>16472.399039999997</v>
      </c>
      <c r="Y97" s="9">
        <f t="shared" si="7"/>
        <v>20590.498799999994</v>
      </c>
      <c r="AI97"/>
    </row>
    <row r="98" spans="1:44" ht="12.75" customHeight="1" x14ac:dyDescent="0.25">
      <c r="A98"/>
      <c r="B98" s="46" t="str">
        <f>IF(ISBLANK(Costs!B98), "", Costs!B98)</f>
        <v>Cloud</v>
      </c>
      <c r="C98" s="46" t="str">
        <f>IF(ISBLANK(Costs!C98), "", Costs!C98)</f>
        <v>Non-critical apps</v>
      </c>
      <c r="D98" s="46" t="str">
        <f>IF(ISBLANK(Costs!D98), "", Costs!D98)</f>
        <v>Storage</v>
      </c>
      <c r="E98" s="46" t="str">
        <f>IF(ISBLANK(Costs!E98), "", Costs!E98)</f>
        <v>UAT</v>
      </c>
      <c r="F98" s="46" t="str">
        <f>IF(ISBLANK(Costs!F98), "", Costs!F98)</f>
        <v>Contracts</v>
      </c>
      <c r="G98" s="46" t="str">
        <f>IF(ISBLANK(Costs!G98), "", Costs!G98)</f>
        <v/>
      </c>
      <c r="H98" s="46" t="str">
        <f>IF(ISBLANK(Costs!H98), "", Costs!H98)</f>
        <v>Opex</v>
      </c>
      <c r="I98" s="46" t="b">
        <f>IF(ISBLANK(Costs!I98), "", Costs!I98)</f>
        <v>0</v>
      </c>
      <c r="J98" s="49"/>
      <c r="L98" s="44">
        <f>IF(ISBLANK(Costs!L98), 0, Costs!L98)</f>
        <v>3519.9503999999997</v>
      </c>
      <c r="N98" s="5"/>
      <c r="O98" s="54">
        <f>IF($C98="",0,IF($I98,INDEX(Assumptions!E$34:E$43,MATCH($C98,CriticalApp_Migration,0))*INDEX(Assumptions!$E$15:$G$22,MATCH($C98,Assumptions!$B$15:$B$22,0),MATCH($A$3,Options,0)),INDEX(Assumptions!E$51:E$53,MATCH($A$3,Assumptions!$B$51:$B$53,0))))</f>
        <v>0.1</v>
      </c>
      <c r="P98" s="54">
        <f>IF($C98="",0,IF($I98,INDEX(Assumptions!F$34:F$43,MATCH($C98,CriticalApp_Migration,0))*INDEX(Assumptions!$E$15:$G$22,MATCH($C98,Assumptions!$B$15:$B$22,0),MATCH($A$3,Options,0)),INDEX(Assumptions!F$51:F$53,MATCH($A$3,Assumptions!$B$51:$B$53,0))))</f>
        <v>0.2</v>
      </c>
      <c r="Q98" s="54">
        <f>IF($C98="",0,IF($I98,INDEX(Assumptions!G$34:G$43,MATCH($C98,CriticalApp_Migration,0))*INDEX(Assumptions!$E$15:$G$22,MATCH($C98,Assumptions!$B$15:$B$22,0),MATCH($A$3,Options,0)),INDEX(Assumptions!G$51:G$53,MATCH($A$3,Assumptions!$B$51:$B$53,0))))</f>
        <v>0.3</v>
      </c>
      <c r="R98" s="54">
        <f>IF($C98="",0,IF($I98,INDEX(Assumptions!H$34:H$43,MATCH($C98,CriticalApp_Migration,0))*INDEX(Assumptions!$E$15:$G$22,MATCH($C98,Assumptions!$B$15:$B$22,0),MATCH($A$3,Options,0)),INDEX(Assumptions!H$51:H$53,MATCH($A$3,Assumptions!$B$51:$B$53,0))))</f>
        <v>0.4</v>
      </c>
      <c r="S98" s="54">
        <f>IF($C98="",0,IF($I98,INDEX(Assumptions!I$34:I$43,MATCH($C98,CriticalApp_Migration,0))*INDEX(Assumptions!$E$15:$G$22,MATCH($C98,Assumptions!$B$15:$B$22,0),MATCH($A$3,Options,0)),INDEX(Assumptions!I$51:I$53,MATCH($A$3,Assumptions!$B$51:$B$53,0))))</f>
        <v>0.5</v>
      </c>
      <c r="T98" s="5"/>
      <c r="U98" s="9">
        <f t="shared" si="3"/>
        <v>351.99504000000002</v>
      </c>
      <c r="V98" s="9">
        <f t="shared" si="4"/>
        <v>703.99008000000003</v>
      </c>
      <c r="W98" s="9">
        <f t="shared" si="5"/>
        <v>1055.9851199999998</v>
      </c>
      <c r="X98" s="9">
        <f t="shared" si="6"/>
        <v>1407.9801600000001</v>
      </c>
      <c r="Y98" s="9">
        <f t="shared" si="7"/>
        <v>1759.9751999999999</v>
      </c>
      <c r="AI98"/>
    </row>
    <row r="99" spans="1:44" ht="12.75" customHeight="1" x14ac:dyDescent="0.25">
      <c r="A99"/>
      <c r="B99" s="46" t="str">
        <f>IF(ISBLANK(Costs!B99), "", Costs!B99)</f>
        <v>Cloud</v>
      </c>
      <c r="C99" s="46" t="str">
        <f>IF(ISBLANK(Costs!C99), "", Costs!C99)</f>
        <v>Non-critical apps</v>
      </c>
      <c r="D99" s="46" t="str">
        <f>IF(ISBLANK(Costs!D99), "", Costs!D99)</f>
        <v>Server</v>
      </c>
      <c r="E99" s="46" t="str">
        <f>IF(ISBLANK(Costs!E99), "", Costs!E99)</f>
        <v>Production</v>
      </c>
      <c r="F99" s="46" t="str">
        <f>IF(ISBLANK(Costs!F99), "", Costs!F99)</f>
        <v>Contracts</v>
      </c>
      <c r="G99" s="46" t="str">
        <f>IF(ISBLANK(Costs!G99), "", Costs!G99)</f>
        <v/>
      </c>
      <c r="H99" s="46" t="str">
        <f>IF(ISBLANK(Costs!H99), "", Costs!H99)</f>
        <v>Opex</v>
      </c>
      <c r="I99" s="46" t="b">
        <f>IF(ISBLANK(Costs!I99), "", Costs!I99)</f>
        <v>0</v>
      </c>
      <c r="J99" s="49"/>
      <c r="L99" s="44">
        <f>IF(ISBLANK(Costs!L99), 0, Costs!L99)</f>
        <v>801700.19760000019</v>
      </c>
      <c r="N99" s="5"/>
      <c r="O99" s="54">
        <f>IF($C99="",0,IF($I99,INDEX(Assumptions!E$34:E$43,MATCH($C99,CriticalApp_Migration,0))*INDEX(Assumptions!$E$15:$G$22,MATCH($C99,Assumptions!$B$15:$B$22,0),MATCH($A$3,Options,0)),INDEX(Assumptions!E$51:E$53,MATCH($A$3,Assumptions!$B$51:$B$53,0))))</f>
        <v>0.1</v>
      </c>
      <c r="P99" s="54">
        <f>IF($C99="",0,IF($I99,INDEX(Assumptions!F$34:F$43,MATCH($C99,CriticalApp_Migration,0))*INDEX(Assumptions!$E$15:$G$22,MATCH($C99,Assumptions!$B$15:$B$22,0),MATCH($A$3,Options,0)),INDEX(Assumptions!F$51:F$53,MATCH($A$3,Assumptions!$B$51:$B$53,0))))</f>
        <v>0.2</v>
      </c>
      <c r="Q99" s="54">
        <f>IF($C99="",0,IF($I99,INDEX(Assumptions!G$34:G$43,MATCH($C99,CriticalApp_Migration,0))*INDEX(Assumptions!$E$15:$G$22,MATCH($C99,Assumptions!$B$15:$B$22,0),MATCH($A$3,Options,0)),INDEX(Assumptions!G$51:G$53,MATCH($A$3,Assumptions!$B$51:$B$53,0))))</f>
        <v>0.3</v>
      </c>
      <c r="R99" s="54">
        <f>IF($C99="",0,IF($I99,INDEX(Assumptions!H$34:H$43,MATCH($C99,CriticalApp_Migration,0))*INDEX(Assumptions!$E$15:$G$22,MATCH($C99,Assumptions!$B$15:$B$22,0),MATCH($A$3,Options,0)),INDEX(Assumptions!H$51:H$53,MATCH($A$3,Assumptions!$B$51:$B$53,0))))</f>
        <v>0.4</v>
      </c>
      <c r="S99" s="54">
        <f>IF($C99="",0,IF($I99,INDEX(Assumptions!I$34:I$43,MATCH($C99,CriticalApp_Migration,0))*INDEX(Assumptions!$E$15:$G$22,MATCH($C99,Assumptions!$B$15:$B$22,0),MATCH($A$3,Options,0)),INDEX(Assumptions!I$51:I$53,MATCH($A$3,Assumptions!$B$51:$B$53,0))))</f>
        <v>0.5</v>
      </c>
      <c r="T99" s="5"/>
      <c r="U99" s="9">
        <f t="shared" si="3"/>
        <v>80170.019760000025</v>
      </c>
      <c r="V99" s="9">
        <f t="shared" si="4"/>
        <v>160340.03952000005</v>
      </c>
      <c r="W99" s="9">
        <f t="shared" si="5"/>
        <v>240510.05928000004</v>
      </c>
      <c r="X99" s="9">
        <f t="shared" si="6"/>
        <v>320680.0790400001</v>
      </c>
      <c r="Y99" s="9">
        <f t="shared" si="7"/>
        <v>400850.09880000009</v>
      </c>
      <c r="AI99"/>
    </row>
    <row r="100" spans="1:44" ht="12.75" customHeight="1" x14ac:dyDescent="0.25">
      <c r="A100"/>
      <c r="B100" s="46" t="str">
        <f>IF(ISBLANK(Costs!B100), "", Costs!B100)</f>
        <v>Cloud</v>
      </c>
      <c r="C100" s="46" t="str">
        <f>IF(ISBLANK(Costs!C100), "", Costs!C100)</f>
        <v>Non-critical apps</v>
      </c>
      <c r="D100" s="46" t="str">
        <f>IF(ISBLANK(Costs!D100), "", Costs!D100)</f>
        <v>Server</v>
      </c>
      <c r="E100" s="46" t="str">
        <f>IF(ISBLANK(Costs!E100), "", Costs!E100)</f>
        <v>Dev</v>
      </c>
      <c r="F100" s="46" t="str">
        <f>IF(ISBLANK(Costs!F100), "", Costs!F100)</f>
        <v>Contracts</v>
      </c>
      <c r="G100" s="46" t="str">
        <f>IF(ISBLANK(Costs!G100), "", Costs!G100)</f>
        <v/>
      </c>
      <c r="H100" s="46" t="str">
        <f>IF(ISBLANK(Costs!H100), "", Costs!H100)</f>
        <v>Opex</v>
      </c>
      <c r="I100" s="46" t="b">
        <f>IF(ISBLANK(Costs!I100), "", Costs!I100)</f>
        <v>0</v>
      </c>
      <c r="J100" s="49"/>
      <c r="L100" s="44">
        <f>IF(ISBLANK(Costs!L100), 0, Costs!L100)</f>
        <v>108081.28320000005</v>
      </c>
      <c r="N100" s="5"/>
      <c r="O100" s="54">
        <f>IF($C100="",0,IF($I100,INDEX(Assumptions!E$34:E$43,MATCH($C100,CriticalApp_Migration,0))*INDEX(Assumptions!$E$15:$G$22,MATCH($C100,Assumptions!$B$15:$B$22,0),MATCH($A$3,Options,0)),INDEX(Assumptions!E$51:E$53,MATCH($A$3,Assumptions!$B$51:$B$53,0))))</f>
        <v>0.1</v>
      </c>
      <c r="P100" s="54">
        <f>IF($C100="",0,IF($I100,INDEX(Assumptions!F$34:F$43,MATCH($C100,CriticalApp_Migration,0))*INDEX(Assumptions!$E$15:$G$22,MATCH($C100,Assumptions!$B$15:$B$22,0),MATCH($A$3,Options,0)),INDEX(Assumptions!F$51:F$53,MATCH($A$3,Assumptions!$B$51:$B$53,0))))</f>
        <v>0.2</v>
      </c>
      <c r="Q100" s="54">
        <f>IF($C100="",0,IF($I100,INDEX(Assumptions!G$34:G$43,MATCH($C100,CriticalApp_Migration,0))*INDEX(Assumptions!$E$15:$G$22,MATCH($C100,Assumptions!$B$15:$B$22,0),MATCH($A$3,Options,0)),INDEX(Assumptions!G$51:G$53,MATCH($A$3,Assumptions!$B$51:$B$53,0))))</f>
        <v>0.3</v>
      </c>
      <c r="R100" s="54">
        <f>IF($C100="",0,IF($I100,INDEX(Assumptions!H$34:H$43,MATCH($C100,CriticalApp_Migration,0))*INDEX(Assumptions!$E$15:$G$22,MATCH($C100,Assumptions!$B$15:$B$22,0),MATCH($A$3,Options,0)),INDEX(Assumptions!H$51:H$53,MATCH($A$3,Assumptions!$B$51:$B$53,0))))</f>
        <v>0.4</v>
      </c>
      <c r="S100" s="54">
        <f>IF($C100="",0,IF($I100,INDEX(Assumptions!I$34:I$43,MATCH($C100,CriticalApp_Migration,0))*INDEX(Assumptions!$E$15:$G$22,MATCH($C100,Assumptions!$B$15:$B$22,0),MATCH($A$3,Options,0)),INDEX(Assumptions!I$51:I$53,MATCH($A$3,Assumptions!$B$51:$B$53,0))))</f>
        <v>0.5</v>
      </c>
      <c r="T100" s="5"/>
      <c r="U100" s="9">
        <f t="shared" si="3"/>
        <v>10808.128320000005</v>
      </c>
      <c r="V100" s="9">
        <f t="shared" si="4"/>
        <v>21616.256640000011</v>
      </c>
      <c r="W100" s="9">
        <f t="shared" si="5"/>
        <v>32424.384960000014</v>
      </c>
      <c r="X100" s="9">
        <f t="shared" si="6"/>
        <v>43232.513280000021</v>
      </c>
      <c r="Y100" s="9">
        <f t="shared" si="7"/>
        <v>54040.641600000024</v>
      </c>
      <c r="AI100"/>
    </row>
    <row r="101" spans="1:44" ht="12.75" customHeight="1" x14ac:dyDescent="0.25">
      <c r="A101"/>
      <c r="B101" s="46" t="str">
        <f>IF(ISBLANK(Costs!B101), "", Costs!B101)</f>
        <v>Cloud</v>
      </c>
      <c r="C101" s="46" t="str">
        <f>IF(ISBLANK(Costs!C101), "", Costs!C101)</f>
        <v>Non-critical apps</v>
      </c>
      <c r="D101" s="46" t="str">
        <f>IF(ISBLANK(Costs!D101), "", Costs!D101)</f>
        <v>Server</v>
      </c>
      <c r="E101" s="46" t="str">
        <f>IF(ISBLANK(Costs!E101), "", Costs!E101)</f>
        <v>UAT</v>
      </c>
      <c r="F101" s="46" t="str">
        <f>IF(ISBLANK(Costs!F101), "", Costs!F101)</f>
        <v>Contracts</v>
      </c>
      <c r="G101" s="46" t="str">
        <f>IF(ISBLANK(Costs!G101), "", Costs!G101)</f>
        <v/>
      </c>
      <c r="H101" s="46" t="str">
        <f>IF(ISBLANK(Costs!H101), "", Costs!H101)</f>
        <v>Opex</v>
      </c>
      <c r="I101" s="46" t="b">
        <f>IF(ISBLANK(Costs!I101), "", Costs!I101)</f>
        <v>0</v>
      </c>
      <c r="J101" s="49"/>
      <c r="L101" s="44">
        <f>IF(ISBLANK(Costs!L101), 0, Costs!L101)</f>
        <v>6953.6385599999994</v>
      </c>
      <c r="N101" s="5"/>
      <c r="O101" s="54">
        <f>IF($C101="",0,IF($I101,INDEX(Assumptions!E$34:E$43,MATCH($C101,CriticalApp_Migration,0))*INDEX(Assumptions!$E$15:$G$22,MATCH($C101,Assumptions!$B$15:$B$22,0),MATCH($A$3,Options,0)),INDEX(Assumptions!E$51:E$53,MATCH($A$3,Assumptions!$B$51:$B$53,0))))</f>
        <v>0.1</v>
      </c>
      <c r="P101" s="54">
        <f>IF($C101="",0,IF($I101,INDEX(Assumptions!F$34:F$43,MATCH($C101,CriticalApp_Migration,0))*INDEX(Assumptions!$E$15:$G$22,MATCH($C101,Assumptions!$B$15:$B$22,0),MATCH($A$3,Options,0)),INDEX(Assumptions!F$51:F$53,MATCH($A$3,Assumptions!$B$51:$B$53,0))))</f>
        <v>0.2</v>
      </c>
      <c r="Q101" s="54">
        <f>IF($C101="",0,IF($I101,INDEX(Assumptions!G$34:G$43,MATCH($C101,CriticalApp_Migration,0))*INDEX(Assumptions!$E$15:$G$22,MATCH($C101,Assumptions!$B$15:$B$22,0),MATCH($A$3,Options,0)),INDEX(Assumptions!G$51:G$53,MATCH($A$3,Assumptions!$B$51:$B$53,0))))</f>
        <v>0.3</v>
      </c>
      <c r="R101" s="54">
        <f>IF($C101="",0,IF($I101,INDEX(Assumptions!H$34:H$43,MATCH($C101,CriticalApp_Migration,0))*INDEX(Assumptions!$E$15:$G$22,MATCH($C101,Assumptions!$B$15:$B$22,0),MATCH($A$3,Options,0)),INDEX(Assumptions!H$51:H$53,MATCH($A$3,Assumptions!$B$51:$B$53,0))))</f>
        <v>0.4</v>
      </c>
      <c r="S101" s="54">
        <f>IF($C101="",0,IF($I101,INDEX(Assumptions!I$34:I$43,MATCH($C101,CriticalApp_Migration,0))*INDEX(Assumptions!$E$15:$G$22,MATCH($C101,Assumptions!$B$15:$B$22,0),MATCH($A$3,Options,0)),INDEX(Assumptions!I$51:I$53,MATCH($A$3,Assumptions!$B$51:$B$53,0))))</f>
        <v>0.5</v>
      </c>
      <c r="T101" s="5"/>
      <c r="U101" s="9">
        <f t="shared" si="3"/>
        <v>695.36385599999994</v>
      </c>
      <c r="V101" s="9">
        <f t="shared" si="4"/>
        <v>1390.7277119999999</v>
      </c>
      <c r="W101" s="9">
        <f t="shared" si="5"/>
        <v>2086.0915679999998</v>
      </c>
      <c r="X101" s="9">
        <f t="shared" si="6"/>
        <v>2781.4554239999998</v>
      </c>
      <c r="Y101" s="9">
        <f t="shared" si="7"/>
        <v>3476.8192799999997</v>
      </c>
      <c r="AI101"/>
    </row>
    <row r="102" spans="1:44" ht="12.75" customHeight="1" x14ac:dyDescent="0.25">
      <c r="A102"/>
      <c r="B102" s="46" t="str">
        <f>IF(ISBLANK(Costs!B102), "", Costs!B102)</f>
        <v>Cloud</v>
      </c>
      <c r="C102" s="46" t="str">
        <f>IF(ISBLANK(Costs!C102), "", Costs!C102)</f>
        <v>Network drives</v>
      </c>
      <c r="D102" s="46" t="str">
        <f>IF(ISBLANK(Costs!D102), "", Costs!D102)</f>
        <v>Server</v>
      </c>
      <c r="E102" s="46" t="str">
        <f>IF(ISBLANK(Costs!E102), "", Costs!E102)</f>
        <v>Production</v>
      </c>
      <c r="F102" s="46" t="str">
        <f>IF(ISBLANK(Costs!F102), "", Costs!F102)</f>
        <v>Contracts</v>
      </c>
      <c r="G102" s="46" t="str">
        <f>IF(ISBLANK(Costs!G102), "", Costs!G102)</f>
        <v/>
      </c>
      <c r="H102" s="46" t="str">
        <f>IF(ISBLANK(Costs!H102), "", Costs!H102)</f>
        <v>Opex</v>
      </c>
      <c r="I102" s="46" t="b">
        <f>IF(ISBLANK(Costs!I102), "", Costs!I102)</f>
        <v>1</v>
      </c>
      <c r="J102" s="49"/>
      <c r="L102" s="44">
        <f>IF(ISBLANK(Costs!L102), 0, Costs!L102)</f>
        <v>82059.165599999993</v>
      </c>
      <c r="N102" s="5"/>
      <c r="O102" s="54">
        <f>IF($C102="",0,IF($I102,INDEX(Assumptions!E$34:E$43,MATCH($C102,CriticalApp_Migration,0))*INDEX(Assumptions!$E$15:$G$22,MATCH($C102,Assumptions!$B$15:$B$22,0),MATCH($A$3,Options,0)),INDEX(Assumptions!E$51:E$53,MATCH($A$3,Assumptions!$B$51:$B$53,0))))</f>
        <v>1</v>
      </c>
      <c r="P102" s="54">
        <f>IF($C102="",0,IF($I102,INDEX(Assumptions!F$34:F$43,MATCH($C102,CriticalApp_Migration,0))*INDEX(Assumptions!$E$15:$G$22,MATCH($C102,Assumptions!$B$15:$B$22,0),MATCH($A$3,Options,0)),INDEX(Assumptions!F$51:F$53,MATCH($A$3,Assumptions!$B$51:$B$53,0))))</f>
        <v>1</v>
      </c>
      <c r="Q102" s="54">
        <f>IF($C102="",0,IF($I102,INDEX(Assumptions!G$34:G$43,MATCH($C102,CriticalApp_Migration,0))*INDEX(Assumptions!$E$15:$G$22,MATCH($C102,Assumptions!$B$15:$B$22,0),MATCH($A$3,Options,0)),INDEX(Assumptions!G$51:G$53,MATCH($A$3,Assumptions!$B$51:$B$53,0))))</f>
        <v>1</v>
      </c>
      <c r="R102" s="54">
        <f>IF($C102="",0,IF($I102,INDEX(Assumptions!H$34:H$43,MATCH($C102,CriticalApp_Migration,0))*INDEX(Assumptions!$E$15:$G$22,MATCH($C102,Assumptions!$B$15:$B$22,0),MATCH($A$3,Options,0)),INDEX(Assumptions!H$51:H$53,MATCH($A$3,Assumptions!$B$51:$B$53,0))))</f>
        <v>1</v>
      </c>
      <c r="S102" s="54">
        <f>IF($C102="",0,IF($I102,INDEX(Assumptions!I$34:I$43,MATCH($C102,CriticalApp_Migration,0))*INDEX(Assumptions!$E$15:$G$22,MATCH($C102,Assumptions!$B$15:$B$22,0),MATCH($A$3,Options,0)),INDEX(Assumptions!I$51:I$53,MATCH($A$3,Assumptions!$B$51:$B$53,0))))</f>
        <v>1</v>
      </c>
      <c r="T102" s="5"/>
      <c r="U102" s="9">
        <f t="shared" si="3"/>
        <v>82059.165599999993</v>
      </c>
      <c r="V102" s="9">
        <f t="shared" si="4"/>
        <v>82059.165599999993</v>
      </c>
      <c r="W102" s="9">
        <f t="shared" si="5"/>
        <v>82059.165599999993</v>
      </c>
      <c r="X102" s="9">
        <f t="shared" si="6"/>
        <v>82059.165599999993</v>
      </c>
      <c r="Y102" s="9">
        <f t="shared" si="7"/>
        <v>82059.165599999993</v>
      </c>
      <c r="Z102"/>
      <c r="AB102"/>
      <c r="AC102"/>
      <c r="AD102"/>
      <c r="AE102"/>
      <c r="AG102"/>
      <c r="AH102"/>
      <c r="AI102"/>
      <c r="AJ102"/>
      <c r="AK102"/>
      <c r="AL102"/>
      <c r="AM102"/>
      <c r="AN102"/>
      <c r="AO102"/>
      <c r="AP102"/>
      <c r="AQ102"/>
      <c r="AR102"/>
    </row>
    <row r="103" spans="1:44" ht="12.75" customHeight="1" x14ac:dyDescent="0.25">
      <c r="A103"/>
      <c r="B103" s="46" t="str">
        <f>IF(ISBLANK(Costs!B103), "", Costs!B103)</f>
        <v>Cloud</v>
      </c>
      <c r="C103" s="46" t="str">
        <f>IF(ISBLANK(Costs!C103), "", Costs!C103)</f>
        <v>Itron IEE</v>
      </c>
      <c r="D103" s="46" t="str">
        <f>IF(ISBLANK(Costs!D103), "", Costs!D103)</f>
        <v>Server</v>
      </c>
      <c r="E103" s="46" t="str">
        <f>IF(ISBLANK(Costs!E103), "", Costs!E103)</f>
        <v>Production</v>
      </c>
      <c r="F103" s="46" t="str">
        <f>IF(ISBLANK(Costs!F103), "", Costs!F103)</f>
        <v>Contracts</v>
      </c>
      <c r="G103" s="46" t="str">
        <f>IF(ISBLANK(Costs!G103), "", Costs!G103)</f>
        <v/>
      </c>
      <c r="H103" s="46" t="str">
        <f>IF(ISBLANK(Costs!H103), "", Costs!H103)</f>
        <v>Opex</v>
      </c>
      <c r="I103" s="46" t="b">
        <f>IF(ISBLANK(Costs!I103), "", Costs!I103)</f>
        <v>1</v>
      </c>
      <c r="J103" s="49"/>
      <c r="L103" s="44">
        <f>IF(ISBLANK(Costs!L103), 0, Costs!L103)</f>
        <v>70572.172799999971</v>
      </c>
      <c r="N103" s="5"/>
      <c r="O103" s="54">
        <f>IF($C103="",0,IF($I103,INDEX(Assumptions!E$34:E$43,MATCH($C103,CriticalApp_Migration,0))*INDEX(Assumptions!$E$15:$G$22,MATCH($C103,Assumptions!$B$15:$B$22,0),MATCH($A$3,Options,0)),INDEX(Assumptions!E$51:E$53,MATCH($A$3,Assumptions!$B$51:$B$53,0))))</f>
        <v>0</v>
      </c>
      <c r="P103" s="54">
        <f>IF($C103="",0,IF($I103,INDEX(Assumptions!F$34:F$43,MATCH($C103,CriticalApp_Migration,0))*INDEX(Assumptions!$E$15:$G$22,MATCH($C103,Assumptions!$B$15:$B$22,0),MATCH($A$3,Options,0)),INDEX(Assumptions!F$51:F$53,MATCH($A$3,Assumptions!$B$51:$B$53,0))))</f>
        <v>0</v>
      </c>
      <c r="Q103" s="54">
        <f>IF($C103="",0,IF($I103,INDEX(Assumptions!G$34:G$43,MATCH($C103,CriticalApp_Migration,0))*INDEX(Assumptions!$E$15:$G$22,MATCH($C103,Assumptions!$B$15:$B$22,0),MATCH($A$3,Options,0)),INDEX(Assumptions!G$51:G$53,MATCH($A$3,Assumptions!$B$51:$B$53,0))))</f>
        <v>0</v>
      </c>
      <c r="R103" s="54">
        <f>IF($C103="",0,IF($I103,INDEX(Assumptions!H$34:H$43,MATCH($C103,CriticalApp_Migration,0))*INDEX(Assumptions!$E$15:$G$22,MATCH($C103,Assumptions!$B$15:$B$22,0),MATCH($A$3,Options,0)),INDEX(Assumptions!H$51:H$53,MATCH($A$3,Assumptions!$B$51:$B$53,0))))</f>
        <v>1</v>
      </c>
      <c r="S103" s="54">
        <f>IF($C103="",0,IF($I103,INDEX(Assumptions!I$34:I$43,MATCH($C103,CriticalApp_Migration,0))*INDEX(Assumptions!$E$15:$G$22,MATCH($C103,Assumptions!$B$15:$B$22,0),MATCH($A$3,Options,0)),INDEX(Assumptions!I$51:I$53,MATCH($A$3,Assumptions!$B$51:$B$53,0))))</f>
        <v>1</v>
      </c>
      <c r="T103" s="5"/>
      <c r="U103" s="9">
        <f t="shared" si="3"/>
        <v>0</v>
      </c>
      <c r="V103" s="9">
        <f t="shared" si="4"/>
        <v>0</v>
      </c>
      <c r="W103" s="9">
        <f t="shared" si="5"/>
        <v>0</v>
      </c>
      <c r="X103" s="9">
        <f t="shared" si="6"/>
        <v>70572.172799999971</v>
      </c>
      <c r="Y103" s="9">
        <f t="shared" si="7"/>
        <v>70572.172799999971</v>
      </c>
      <c r="Z103"/>
      <c r="AB103"/>
      <c r="AC103"/>
      <c r="AD103"/>
      <c r="AE103"/>
      <c r="AG103"/>
      <c r="AH103"/>
      <c r="AI103"/>
      <c r="AJ103"/>
      <c r="AK103"/>
      <c r="AL103"/>
      <c r="AM103"/>
      <c r="AN103"/>
      <c r="AO103"/>
      <c r="AP103"/>
      <c r="AQ103"/>
      <c r="AR103"/>
    </row>
    <row r="104" spans="1:44" ht="12.75" customHeight="1" x14ac:dyDescent="0.25">
      <c r="A104"/>
      <c r="B104" s="46" t="str">
        <f>IF(ISBLANK(Costs!B104), "", Costs!B104)</f>
        <v>Cloud</v>
      </c>
      <c r="C104" s="46" t="str">
        <f>IF(ISBLANK(Costs!C104), "", Costs!C104)</f>
        <v>Itron IEE</v>
      </c>
      <c r="D104" s="46" t="str">
        <f>IF(ISBLANK(Costs!D104), "", Costs!D104)</f>
        <v>Server</v>
      </c>
      <c r="E104" s="46" t="str">
        <f>IF(ISBLANK(Costs!E104), "", Costs!E104)</f>
        <v>Production</v>
      </c>
      <c r="F104" s="46" t="str">
        <f>IF(ISBLANK(Costs!F104), "", Costs!F104)</f>
        <v>Contracts</v>
      </c>
      <c r="G104" s="46" t="str">
        <f>IF(ISBLANK(Costs!G104), "", Costs!G104)</f>
        <v/>
      </c>
      <c r="H104" s="46" t="str">
        <f>IF(ISBLANK(Costs!H104), "", Costs!H104)</f>
        <v>Opex</v>
      </c>
      <c r="I104" s="46" t="b">
        <f>IF(ISBLANK(Costs!I104), "", Costs!I104)</f>
        <v>1</v>
      </c>
      <c r="J104" s="49"/>
      <c r="L104" s="44">
        <f>IF(ISBLANK(Costs!L104), 0, Costs!L104)</f>
        <v>17643.0432</v>
      </c>
      <c r="N104" s="5"/>
      <c r="O104" s="54">
        <f>IF($C104="",0,IF($I104,INDEX(Assumptions!E$34:E$43,MATCH($C104,CriticalApp_Migration,0))*INDEX(Assumptions!$E$15:$G$22,MATCH($C104,Assumptions!$B$15:$B$22,0),MATCH($A$3,Options,0)),INDEX(Assumptions!E$51:E$53,MATCH($A$3,Assumptions!$B$51:$B$53,0))))</f>
        <v>0</v>
      </c>
      <c r="P104" s="54">
        <f>IF($C104="",0,IF($I104,INDEX(Assumptions!F$34:F$43,MATCH($C104,CriticalApp_Migration,0))*INDEX(Assumptions!$E$15:$G$22,MATCH($C104,Assumptions!$B$15:$B$22,0),MATCH($A$3,Options,0)),INDEX(Assumptions!F$51:F$53,MATCH($A$3,Assumptions!$B$51:$B$53,0))))</f>
        <v>0</v>
      </c>
      <c r="Q104" s="54">
        <f>IF($C104="",0,IF($I104,INDEX(Assumptions!G$34:G$43,MATCH($C104,CriticalApp_Migration,0))*INDEX(Assumptions!$E$15:$G$22,MATCH($C104,Assumptions!$B$15:$B$22,0),MATCH($A$3,Options,0)),INDEX(Assumptions!G$51:G$53,MATCH($A$3,Assumptions!$B$51:$B$53,0))))</f>
        <v>0</v>
      </c>
      <c r="R104" s="54">
        <f>IF($C104="",0,IF($I104,INDEX(Assumptions!H$34:H$43,MATCH($C104,CriticalApp_Migration,0))*INDEX(Assumptions!$E$15:$G$22,MATCH($C104,Assumptions!$B$15:$B$22,0),MATCH($A$3,Options,0)),INDEX(Assumptions!H$51:H$53,MATCH($A$3,Assumptions!$B$51:$B$53,0))))</f>
        <v>1</v>
      </c>
      <c r="S104" s="54">
        <f>IF($C104="",0,IF($I104,INDEX(Assumptions!I$34:I$43,MATCH($C104,CriticalApp_Migration,0))*INDEX(Assumptions!$E$15:$G$22,MATCH($C104,Assumptions!$B$15:$B$22,0),MATCH($A$3,Options,0)),INDEX(Assumptions!I$51:I$53,MATCH($A$3,Assumptions!$B$51:$B$53,0))))</f>
        <v>1</v>
      </c>
      <c r="T104" s="5"/>
      <c r="U104" s="9">
        <f t="shared" si="3"/>
        <v>0</v>
      </c>
      <c r="V104" s="9">
        <f t="shared" si="4"/>
        <v>0</v>
      </c>
      <c r="W104" s="9">
        <f t="shared" si="5"/>
        <v>0</v>
      </c>
      <c r="X104" s="9">
        <f t="shared" si="6"/>
        <v>17643.0432</v>
      </c>
      <c r="Y104" s="9">
        <f t="shared" si="7"/>
        <v>17643.0432</v>
      </c>
      <c r="Z104"/>
      <c r="AB104"/>
      <c r="AC104"/>
      <c r="AD104"/>
      <c r="AE104"/>
      <c r="AG104"/>
      <c r="AH104"/>
      <c r="AI104"/>
      <c r="AJ104"/>
      <c r="AK104"/>
      <c r="AL104"/>
      <c r="AM104"/>
      <c r="AN104"/>
      <c r="AO104"/>
      <c r="AP104"/>
      <c r="AQ104"/>
      <c r="AR104"/>
    </row>
    <row r="105" spans="1:44" ht="12.75" customHeight="1" x14ac:dyDescent="0.25">
      <c r="A105"/>
      <c r="B105" s="46" t="str">
        <f>IF(ISBLANK(Costs!B105), "", Costs!B105)</f>
        <v>Cloud</v>
      </c>
      <c r="C105" s="46" t="str">
        <f>IF(ISBLANK(Costs!C105), "", Costs!C105)</f>
        <v>Itron IEE</v>
      </c>
      <c r="D105" s="46" t="str">
        <f>IF(ISBLANK(Costs!D105), "", Costs!D105)</f>
        <v>Server</v>
      </c>
      <c r="E105" s="46" t="str">
        <f>IF(ISBLANK(Costs!E105), "", Costs!E105)</f>
        <v>UAT</v>
      </c>
      <c r="F105" s="46" t="str">
        <f>IF(ISBLANK(Costs!F105), "", Costs!F105)</f>
        <v>Contracts</v>
      </c>
      <c r="G105" s="46" t="str">
        <f>IF(ISBLANK(Costs!G105), "", Costs!G105)</f>
        <v/>
      </c>
      <c r="H105" s="46" t="str">
        <f>IF(ISBLANK(Costs!H105), "", Costs!H105)</f>
        <v>Opex</v>
      </c>
      <c r="I105" s="46" t="b">
        <f>IF(ISBLANK(Costs!I105), "", Costs!I105)</f>
        <v>1</v>
      </c>
      <c r="J105" s="49"/>
      <c r="L105" s="44">
        <f>IF(ISBLANK(Costs!L105), 0, Costs!L105)</f>
        <v>21843.486720000001</v>
      </c>
      <c r="N105" s="5"/>
      <c r="O105" s="54">
        <f>IF($C105="",0,IF($I105,INDEX(Assumptions!E$34:E$43,MATCH($C105,CriticalApp_Migration,0))*INDEX(Assumptions!$E$15:$G$22,MATCH($C105,Assumptions!$B$15:$B$22,0),MATCH($A$3,Options,0)),INDEX(Assumptions!E$51:E$53,MATCH($A$3,Assumptions!$B$51:$B$53,0))))</f>
        <v>0</v>
      </c>
      <c r="P105" s="54">
        <f>IF($C105="",0,IF($I105,INDEX(Assumptions!F$34:F$43,MATCH($C105,CriticalApp_Migration,0))*INDEX(Assumptions!$E$15:$G$22,MATCH($C105,Assumptions!$B$15:$B$22,0),MATCH($A$3,Options,0)),INDEX(Assumptions!F$51:F$53,MATCH($A$3,Assumptions!$B$51:$B$53,0))))</f>
        <v>0</v>
      </c>
      <c r="Q105" s="54">
        <f>IF($C105="",0,IF($I105,INDEX(Assumptions!G$34:G$43,MATCH($C105,CriticalApp_Migration,0))*INDEX(Assumptions!$E$15:$G$22,MATCH($C105,Assumptions!$B$15:$B$22,0),MATCH($A$3,Options,0)),INDEX(Assumptions!G$51:G$53,MATCH($A$3,Assumptions!$B$51:$B$53,0))))</f>
        <v>0</v>
      </c>
      <c r="R105" s="54">
        <f>IF($C105="",0,IF($I105,INDEX(Assumptions!H$34:H$43,MATCH($C105,CriticalApp_Migration,0))*INDEX(Assumptions!$E$15:$G$22,MATCH($C105,Assumptions!$B$15:$B$22,0),MATCH($A$3,Options,0)),INDEX(Assumptions!H$51:H$53,MATCH($A$3,Assumptions!$B$51:$B$53,0))))</f>
        <v>1</v>
      </c>
      <c r="S105" s="54">
        <f>IF($C105="",0,IF($I105,INDEX(Assumptions!I$34:I$43,MATCH($C105,CriticalApp_Migration,0))*INDEX(Assumptions!$E$15:$G$22,MATCH($C105,Assumptions!$B$15:$B$22,0),MATCH($A$3,Options,0)),INDEX(Assumptions!I$51:I$53,MATCH($A$3,Assumptions!$B$51:$B$53,0))))</f>
        <v>1</v>
      </c>
      <c r="T105" s="5"/>
      <c r="U105" s="9">
        <f t="shared" si="3"/>
        <v>0</v>
      </c>
      <c r="V105" s="9">
        <f t="shared" si="4"/>
        <v>0</v>
      </c>
      <c r="W105" s="9">
        <f t="shared" si="5"/>
        <v>0</v>
      </c>
      <c r="X105" s="9">
        <f t="shared" si="6"/>
        <v>21843.486720000001</v>
      </c>
      <c r="Y105" s="9">
        <f t="shared" si="7"/>
        <v>21843.486720000001</v>
      </c>
      <c r="Z105"/>
      <c r="AB105"/>
      <c r="AC105"/>
      <c r="AD105"/>
      <c r="AE105"/>
      <c r="AG105"/>
      <c r="AH105"/>
      <c r="AI105"/>
      <c r="AJ105"/>
      <c r="AK105"/>
      <c r="AL105"/>
      <c r="AM105"/>
      <c r="AN105"/>
      <c r="AO105"/>
      <c r="AP105"/>
      <c r="AQ105"/>
      <c r="AR105"/>
    </row>
    <row r="106" spans="1:44" ht="12.75" customHeight="1" x14ac:dyDescent="0.25">
      <c r="A106"/>
      <c r="B106" s="46" t="str">
        <f>IF(ISBLANK(Costs!B106), "", Costs!B106)</f>
        <v>Cloud</v>
      </c>
      <c r="C106" s="46" t="str">
        <f>IF(ISBLANK(Costs!C106), "", Costs!C106)</f>
        <v>Itron IEE</v>
      </c>
      <c r="D106" s="46" t="str">
        <f>IF(ISBLANK(Costs!D106), "", Costs!D106)</f>
        <v>Server</v>
      </c>
      <c r="E106" s="46" t="str">
        <f>IF(ISBLANK(Costs!E106), "", Costs!E106)</f>
        <v>Dev</v>
      </c>
      <c r="F106" s="46" t="str">
        <f>IF(ISBLANK(Costs!F106), "", Costs!F106)</f>
        <v>Contracts</v>
      </c>
      <c r="G106" s="46" t="str">
        <f>IF(ISBLANK(Costs!G106), "", Costs!G106)</f>
        <v/>
      </c>
      <c r="H106" s="46" t="str">
        <f>IF(ISBLANK(Costs!H106), "", Costs!H106)</f>
        <v>Opex</v>
      </c>
      <c r="I106" s="46" t="b">
        <f>IF(ISBLANK(Costs!I106), "", Costs!I106)</f>
        <v>1</v>
      </c>
      <c r="J106" s="49"/>
      <c r="L106" s="44">
        <f>IF(ISBLANK(Costs!L106), 0, Costs!L106)</f>
        <v>19046.596800000003</v>
      </c>
      <c r="N106" s="5"/>
      <c r="O106" s="54">
        <f>IF($C106="",0,IF($I106,INDEX(Assumptions!E$34:E$43,MATCH($C106,CriticalApp_Migration,0))*INDEX(Assumptions!$E$15:$G$22,MATCH($C106,Assumptions!$B$15:$B$22,0),MATCH($A$3,Options,0)),INDEX(Assumptions!E$51:E$53,MATCH($A$3,Assumptions!$B$51:$B$53,0))))</f>
        <v>0</v>
      </c>
      <c r="P106" s="54">
        <f>IF($C106="",0,IF($I106,INDEX(Assumptions!F$34:F$43,MATCH($C106,CriticalApp_Migration,0))*INDEX(Assumptions!$E$15:$G$22,MATCH($C106,Assumptions!$B$15:$B$22,0),MATCH($A$3,Options,0)),INDEX(Assumptions!F$51:F$53,MATCH($A$3,Assumptions!$B$51:$B$53,0))))</f>
        <v>0</v>
      </c>
      <c r="Q106" s="54">
        <f>IF($C106="",0,IF($I106,INDEX(Assumptions!G$34:G$43,MATCH($C106,CriticalApp_Migration,0))*INDEX(Assumptions!$E$15:$G$22,MATCH($C106,Assumptions!$B$15:$B$22,0),MATCH($A$3,Options,0)),INDEX(Assumptions!G$51:G$53,MATCH($A$3,Assumptions!$B$51:$B$53,0))))</f>
        <v>0</v>
      </c>
      <c r="R106" s="54">
        <f>IF($C106="",0,IF($I106,INDEX(Assumptions!H$34:H$43,MATCH($C106,CriticalApp_Migration,0))*INDEX(Assumptions!$E$15:$G$22,MATCH($C106,Assumptions!$B$15:$B$22,0),MATCH($A$3,Options,0)),INDEX(Assumptions!H$51:H$53,MATCH($A$3,Assumptions!$B$51:$B$53,0))))</f>
        <v>1</v>
      </c>
      <c r="S106" s="54">
        <f>IF($C106="",0,IF($I106,INDEX(Assumptions!I$34:I$43,MATCH($C106,CriticalApp_Migration,0))*INDEX(Assumptions!$E$15:$G$22,MATCH($C106,Assumptions!$B$15:$B$22,0),MATCH($A$3,Options,0)),INDEX(Assumptions!I$51:I$53,MATCH($A$3,Assumptions!$B$51:$B$53,0))))</f>
        <v>1</v>
      </c>
      <c r="T106" s="5"/>
      <c r="U106" s="9">
        <f t="shared" si="3"/>
        <v>0</v>
      </c>
      <c r="V106" s="9">
        <f t="shared" si="4"/>
        <v>0</v>
      </c>
      <c r="W106" s="9">
        <f t="shared" si="5"/>
        <v>0</v>
      </c>
      <c r="X106" s="9">
        <f t="shared" si="6"/>
        <v>19046.596800000003</v>
      </c>
      <c r="Y106" s="9">
        <f t="shared" si="7"/>
        <v>19046.596800000003</v>
      </c>
      <c r="Z106"/>
      <c r="AB106"/>
      <c r="AC106"/>
      <c r="AD106"/>
      <c r="AE106"/>
      <c r="AG106"/>
      <c r="AH106"/>
      <c r="AI106"/>
      <c r="AJ106"/>
      <c r="AK106"/>
      <c r="AL106"/>
      <c r="AM106"/>
      <c r="AN106"/>
      <c r="AO106"/>
      <c r="AP106"/>
      <c r="AQ106"/>
      <c r="AR106"/>
    </row>
    <row r="107" spans="1:44" ht="12.75" customHeight="1" x14ac:dyDescent="0.25">
      <c r="A107"/>
      <c r="B107" s="46" t="str">
        <f>IF(ISBLANK(Costs!B107), "", Costs!B107)</f>
        <v>Cloud</v>
      </c>
      <c r="C107" s="46" t="str">
        <f>IF(ISBLANK(Costs!C107), "", Costs!C107)</f>
        <v>Itron MTS</v>
      </c>
      <c r="D107" s="46" t="str">
        <f>IF(ISBLANK(Costs!D107), "", Costs!D107)</f>
        <v>Server</v>
      </c>
      <c r="E107" s="46" t="str">
        <f>IF(ISBLANK(Costs!E107), "", Costs!E107)</f>
        <v>Production</v>
      </c>
      <c r="F107" s="46" t="str">
        <f>IF(ISBLANK(Costs!F107), "", Costs!F107)</f>
        <v>Contracts</v>
      </c>
      <c r="G107" s="46" t="str">
        <f>IF(ISBLANK(Costs!G107), "", Costs!G107)</f>
        <v/>
      </c>
      <c r="H107" s="46" t="str">
        <f>IF(ISBLANK(Costs!H107), "", Costs!H107)</f>
        <v>Opex</v>
      </c>
      <c r="I107" s="46" t="b">
        <f>IF(ISBLANK(Costs!I107), "", Costs!I107)</f>
        <v>1</v>
      </c>
      <c r="J107" s="49"/>
      <c r="L107" s="44">
        <f>IF(ISBLANK(Costs!L107), 0, Costs!L107)</f>
        <v>26464.564799999996</v>
      </c>
      <c r="N107" s="5"/>
      <c r="O107" s="54">
        <f>IF($C107="",0,IF($I107,INDEX(Assumptions!E$34:E$43,MATCH($C107,CriticalApp_Migration,0))*INDEX(Assumptions!$E$15:$G$22,MATCH($C107,Assumptions!$B$15:$B$22,0),MATCH($A$3,Options,0)),INDEX(Assumptions!E$51:E$53,MATCH($A$3,Assumptions!$B$51:$B$53,0))))</f>
        <v>0</v>
      </c>
      <c r="P107" s="54">
        <f>IF($C107="",0,IF($I107,INDEX(Assumptions!F$34:F$43,MATCH($C107,CriticalApp_Migration,0))*INDEX(Assumptions!$E$15:$G$22,MATCH($C107,Assumptions!$B$15:$B$22,0),MATCH($A$3,Options,0)),INDEX(Assumptions!F$51:F$53,MATCH($A$3,Assumptions!$B$51:$B$53,0))))</f>
        <v>0</v>
      </c>
      <c r="Q107" s="54">
        <f>IF($C107="",0,IF($I107,INDEX(Assumptions!G$34:G$43,MATCH($C107,CriticalApp_Migration,0))*INDEX(Assumptions!$E$15:$G$22,MATCH($C107,Assumptions!$B$15:$B$22,0),MATCH($A$3,Options,0)),INDEX(Assumptions!G$51:G$53,MATCH($A$3,Assumptions!$B$51:$B$53,0))))</f>
        <v>0</v>
      </c>
      <c r="R107" s="54">
        <f>IF($C107="",0,IF($I107,INDEX(Assumptions!H$34:H$43,MATCH($C107,CriticalApp_Migration,0))*INDEX(Assumptions!$E$15:$G$22,MATCH($C107,Assumptions!$B$15:$B$22,0),MATCH($A$3,Options,0)),INDEX(Assumptions!H$51:H$53,MATCH($A$3,Assumptions!$B$51:$B$53,0))))</f>
        <v>1</v>
      </c>
      <c r="S107" s="54">
        <f>IF($C107="",0,IF($I107,INDEX(Assumptions!I$34:I$43,MATCH($C107,CriticalApp_Migration,0))*INDEX(Assumptions!$E$15:$G$22,MATCH($C107,Assumptions!$B$15:$B$22,0),MATCH($A$3,Options,0)),INDEX(Assumptions!I$51:I$53,MATCH($A$3,Assumptions!$B$51:$B$53,0))))</f>
        <v>1</v>
      </c>
      <c r="T107" s="5"/>
      <c r="U107" s="9">
        <f t="shared" si="3"/>
        <v>0</v>
      </c>
      <c r="V107" s="9">
        <f t="shared" si="4"/>
        <v>0</v>
      </c>
      <c r="W107" s="9">
        <f t="shared" si="5"/>
        <v>0</v>
      </c>
      <c r="X107" s="9">
        <f t="shared" si="6"/>
        <v>26464.564799999996</v>
      </c>
      <c r="Y107" s="9">
        <f t="shared" si="7"/>
        <v>26464.564799999996</v>
      </c>
      <c r="Z107"/>
      <c r="AB107"/>
      <c r="AC107"/>
      <c r="AD107"/>
      <c r="AE107"/>
      <c r="AG107"/>
      <c r="AH107"/>
      <c r="AI107"/>
      <c r="AJ107"/>
      <c r="AK107"/>
      <c r="AL107"/>
      <c r="AM107"/>
      <c r="AN107"/>
      <c r="AO107"/>
      <c r="AP107"/>
      <c r="AQ107"/>
      <c r="AR107"/>
    </row>
    <row r="108" spans="1:44" ht="12.75" customHeight="1" x14ac:dyDescent="0.25">
      <c r="A108"/>
      <c r="B108" s="46" t="str">
        <f>IF(ISBLANK(Costs!B108), "", Costs!B108)</f>
        <v>Cloud</v>
      </c>
      <c r="C108" s="46" t="str">
        <f>IF(ISBLANK(Costs!C108), "", Costs!C108)</f>
        <v>Itron MTS</v>
      </c>
      <c r="D108" s="46" t="str">
        <f>IF(ISBLANK(Costs!D108), "", Costs!D108)</f>
        <v>Server</v>
      </c>
      <c r="E108" s="46" t="str">
        <f>IF(ISBLANK(Costs!E108), "", Costs!E108)</f>
        <v>Production</v>
      </c>
      <c r="F108" s="46" t="str">
        <f>IF(ISBLANK(Costs!F108), "", Costs!F108)</f>
        <v>Contracts</v>
      </c>
      <c r="G108" s="46" t="str">
        <f>IF(ISBLANK(Costs!G108), "", Costs!G108)</f>
        <v/>
      </c>
      <c r="H108" s="46" t="str">
        <f>IF(ISBLANK(Costs!H108), "", Costs!H108)</f>
        <v>Opex</v>
      </c>
      <c r="I108" s="46" t="b">
        <f>IF(ISBLANK(Costs!I108), "", Costs!I108)</f>
        <v>1</v>
      </c>
      <c r="J108" s="49"/>
      <c r="L108" s="44">
        <f>IF(ISBLANK(Costs!L108), 0, Costs!L108)</f>
        <v>8821.5216</v>
      </c>
      <c r="N108" s="5"/>
      <c r="O108" s="54">
        <f>IF($C108="",0,IF($I108,INDEX(Assumptions!E$34:E$43,MATCH($C108,CriticalApp_Migration,0))*INDEX(Assumptions!$E$15:$G$22,MATCH($C108,Assumptions!$B$15:$B$22,0),MATCH($A$3,Options,0)),INDEX(Assumptions!E$51:E$53,MATCH($A$3,Assumptions!$B$51:$B$53,0))))</f>
        <v>0</v>
      </c>
      <c r="P108" s="54">
        <f>IF($C108="",0,IF($I108,INDEX(Assumptions!F$34:F$43,MATCH($C108,CriticalApp_Migration,0))*INDEX(Assumptions!$E$15:$G$22,MATCH($C108,Assumptions!$B$15:$B$22,0),MATCH($A$3,Options,0)),INDEX(Assumptions!F$51:F$53,MATCH($A$3,Assumptions!$B$51:$B$53,0))))</f>
        <v>0</v>
      </c>
      <c r="Q108" s="54">
        <f>IF($C108="",0,IF($I108,INDEX(Assumptions!G$34:G$43,MATCH($C108,CriticalApp_Migration,0))*INDEX(Assumptions!$E$15:$G$22,MATCH($C108,Assumptions!$B$15:$B$22,0),MATCH($A$3,Options,0)),INDEX(Assumptions!G$51:G$53,MATCH($A$3,Assumptions!$B$51:$B$53,0))))</f>
        <v>0</v>
      </c>
      <c r="R108" s="54">
        <f>IF($C108="",0,IF($I108,INDEX(Assumptions!H$34:H$43,MATCH($C108,CriticalApp_Migration,0))*INDEX(Assumptions!$E$15:$G$22,MATCH($C108,Assumptions!$B$15:$B$22,0),MATCH($A$3,Options,0)),INDEX(Assumptions!H$51:H$53,MATCH($A$3,Assumptions!$B$51:$B$53,0))))</f>
        <v>1</v>
      </c>
      <c r="S108" s="54">
        <f>IF($C108="",0,IF($I108,INDEX(Assumptions!I$34:I$43,MATCH($C108,CriticalApp_Migration,0))*INDEX(Assumptions!$E$15:$G$22,MATCH($C108,Assumptions!$B$15:$B$22,0),MATCH($A$3,Options,0)),INDEX(Assumptions!I$51:I$53,MATCH($A$3,Assumptions!$B$51:$B$53,0))))</f>
        <v>1</v>
      </c>
      <c r="T108" s="5"/>
      <c r="U108" s="9">
        <f t="shared" si="3"/>
        <v>0</v>
      </c>
      <c r="V108" s="9">
        <f t="shared" si="4"/>
        <v>0</v>
      </c>
      <c r="W108" s="9">
        <f t="shared" si="5"/>
        <v>0</v>
      </c>
      <c r="X108" s="9">
        <f t="shared" si="6"/>
        <v>8821.5216</v>
      </c>
      <c r="Y108" s="9">
        <f t="shared" si="7"/>
        <v>8821.5216</v>
      </c>
      <c r="Z108"/>
      <c r="AB108"/>
      <c r="AC108"/>
      <c r="AD108"/>
      <c r="AE108"/>
      <c r="AG108"/>
      <c r="AH108"/>
      <c r="AI108"/>
      <c r="AJ108"/>
      <c r="AK108"/>
      <c r="AL108"/>
      <c r="AM108"/>
      <c r="AN108"/>
      <c r="AO108"/>
      <c r="AP108"/>
      <c r="AQ108"/>
      <c r="AR108"/>
    </row>
    <row r="109" spans="1:44" ht="12.75" customHeight="1" x14ac:dyDescent="0.25">
      <c r="A109"/>
      <c r="B109" s="46" t="str">
        <f>IF(ISBLANK(Costs!B109), "", Costs!B109)</f>
        <v>Cloud</v>
      </c>
      <c r="C109" s="46" t="str">
        <f>IF(ISBLANK(Costs!C109), "", Costs!C109)</f>
        <v>Itron MTS</v>
      </c>
      <c r="D109" s="46" t="str">
        <f>IF(ISBLANK(Costs!D109), "", Costs!D109)</f>
        <v>Server</v>
      </c>
      <c r="E109" s="46" t="str">
        <f>IF(ISBLANK(Costs!E109), "", Costs!E109)</f>
        <v>Dev</v>
      </c>
      <c r="F109" s="46" t="str">
        <f>IF(ISBLANK(Costs!F109), "", Costs!F109)</f>
        <v>Contracts</v>
      </c>
      <c r="G109" s="46" t="str">
        <f>IF(ISBLANK(Costs!G109), "", Costs!G109)</f>
        <v/>
      </c>
      <c r="H109" s="46" t="str">
        <f>IF(ISBLANK(Costs!H109), "", Costs!H109)</f>
        <v>Opex</v>
      </c>
      <c r="I109" s="46" t="b">
        <f>IF(ISBLANK(Costs!I109), "", Costs!I109)</f>
        <v>1</v>
      </c>
      <c r="J109" s="49"/>
      <c r="L109" s="44">
        <f>IF(ISBLANK(Costs!L109), 0, Costs!L109)</f>
        <v>11438.217119999998</v>
      </c>
      <c r="N109" s="5"/>
      <c r="O109" s="54">
        <f>IF($C109="",0,IF($I109,INDEX(Assumptions!E$34:E$43,MATCH($C109,CriticalApp_Migration,0))*INDEX(Assumptions!$E$15:$G$22,MATCH($C109,Assumptions!$B$15:$B$22,0),MATCH($A$3,Options,0)),INDEX(Assumptions!E$51:E$53,MATCH($A$3,Assumptions!$B$51:$B$53,0))))</f>
        <v>0</v>
      </c>
      <c r="P109" s="54">
        <f>IF($C109="",0,IF($I109,INDEX(Assumptions!F$34:F$43,MATCH($C109,CriticalApp_Migration,0))*INDEX(Assumptions!$E$15:$G$22,MATCH($C109,Assumptions!$B$15:$B$22,0),MATCH($A$3,Options,0)),INDEX(Assumptions!F$51:F$53,MATCH($A$3,Assumptions!$B$51:$B$53,0))))</f>
        <v>0</v>
      </c>
      <c r="Q109" s="54">
        <f>IF($C109="",0,IF($I109,INDEX(Assumptions!G$34:G$43,MATCH($C109,CriticalApp_Migration,0))*INDEX(Assumptions!$E$15:$G$22,MATCH($C109,Assumptions!$B$15:$B$22,0),MATCH($A$3,Options,0)),INDEX(Assumptions!G$51:G$53,MATCH($A$3,Assumptions!$B$51:$B$53,0))))</f>
        <v>0</v>
      </c>
      <c r="R109" s="54">
        <f>IF($C109="",0,IF($I109,INDEX(Assumptions!H$34:H$43,MATCH($C109,CriticalApp_Migration,0))*INDEX(Assumptions!$E$15:$G$22,MATCH($C109,Assumptions!$B$15:$B$22,0),MATCH($A$3,Options,0)),INDEX(Assumptions!H$51:H$53,MATCH($A$3,Assumptions!$B$51:$B$53,0))))</f>
        <v>1</v>
      </c>
      <c r="S109" s="54">
        <f>IF($C109="",0,IF($I109,INDEX(Assumptions!I$34:I$43,MATCH($C109,CriticalApp_Migration,0))*INDEX(Assumptions!$E$15:$G$22,MATCH($C109,Assumptions!$B$15:$B$22,0),MATCH($A$3,Options,0)),INDEX(Assumptions!I$51:I$53,MATCH($A$3,Assumptions!$B$51:$B$53,0))))</f>
        <v>1</v>
      </c>
      <c r="T109" s="5"/>
      <c r="U109" s="9">
        <f t="shared" si="3"/>
        <v>0</v>
      </c>
      <c r="V109" s="9">
        <f t="shared" si="4"/>
        <v>0</v>
      </c>
      <c r="W109" s="9">
        <f t="shared" si="5"/>
        <v>0</v>
      </c>
      <c r="X109" s="9">
        <f t="shared" si="6"/>
        <v>11438.217119999998</v>
      </c>
      <c r="Y109" s="9">
        <f t="shared" si="7"/>
        <v>11438.217119999998</v>
      </c>
      <c r="Z109"/>
      <c r="AB109"/>
      <c r="AC109"/>
      <c r="AD109"/>
      <c r="AE109"/>
      <c r="AG109"/>
      <c r="AH109"/>
      <c r="AI109"/>
      <c r="AJ109"/>
      <c r="AK109"/>
      <c r="AL109"/>
      <c r="AM109"/>
      <c r="AN109"/>
      <c r="AO109"/>
      <c r="AP109"/>
      <c r="AQ109"/>
      <c r="AR109"/>
    </row>
    <row r="110" spans="1:44" ht="12.75" customHeight="1" x14ac:dyDescent="0.25">
      <c r="A110"/>
      <c r="B110" s="46" t="str">
        <f>IF(ISBLANK(Costs!B110), "", Costs!B110)</f>
        <v>Cloud</v>
      </c>
      <c r="C110" s="46" t="str">
        <f>IF(ISBLANK(Costs!C110), "", Costs!C110)</f>
        <v>Itron MTS</v>
      </c>
      <c r="D110" s="46" t="str">
        <f>IF(ISBLANK(Costs!D110), "", Costs!D110)</f>
        <v>Server</v>
      </c>
      <c r="E110" s="46" t="str">
        <f>IF(ISBLANK(Costs!E110), "", Costs!E110)</f>
        <v>UAT</v>
      </c>
      <c r="F110" s="46" t="str">
        <f>IF(ISBLANK(Costs!F110), "", Costs!F110)</f>
        <v>Contracts</v>
      </c>
      <c r="G110" s="46" t="str">
        <f>IF(ISBLANK(Costs!G110), "", Costs!G110)</f>
        <v/>
      </c>
      <c r="H110" s="46" t="str">
        <f>IF(ISBLANK(Costs!H110), "", Costs!H110)</f>
        <v>Opex</v>
      </c>
      <c r="I110" s="46" t="b">
        <f>IF(ISBLANK(Costs!I110), "", Costs!I110)</f>
        <v>1</v>
      </c>
      <c r="J110" s="49"/>
      <c r="L110" s="44">
        <f>IF(ISBLANK(Costs!L110), 0, Costs!L110)</f>
        <v>11571.12528</v>
      </c>
      <c r="N110" s="5"/>
      <c r="O110" s="54">
        <f>IF($C110="",0,IF($I110,INDEX(Assumptions!E$34:E$43,MATCH($C110,CriticalApp_Migration,0))*INDEX(Assumptions!$E$15:$G$22,MATCH($C110,Assumptions!$B$15:$B$22,0),MATCH($A$3,Options,0)),INDEX(Assumptions!E$51:E$53,MATCH($A$3,Assumptions!$B$51:$B$53,0))))</f>
        <v>0</v>
      </c>
      <c r="P110" s="54">
        <f>IF($C110="",0,IF($I110,INDEX(Assumptions!F$34:F$43,MATCH($C110,CriticalApp_Migration,0))*INDEX(Assumptions!$E$15:$G$22,MATCH($C110,Assumptions!$B$15:$B$22,0),MATCH($A$3,Options,0)),INDEX(Assumptions!F$51:F$53,MATCH($A$3,Assumptions!$B$51:$B$53,0))))</f>
        <v>0</v>
      </c>
      <c r="Q110" s="54">
        <f>IF($C110="",0,IF($I110,INDEX(Assumptions!G$34:G$43,MATCH($C110,CriticalApp_Migration,0))*INDEX(Assumptions!$E$15:$G$22,MATCH($C110,Assumptions!$B$15:$B$22,0),MATCH($A$3,Options,0)),INDEX(Assumptions!G$51:G$53,MATCH($A$3,Assumptions!$B$51:$B$53,0))))</f>
        <v>0</v>
      </c>
      <c r="R110" s="54">
        <f>IF($C110="",0,IF($I110,INDEX(Assumptions!H$34:H$43,MATCH($C110,CriticalApp_Migration,0))*INDEX(Assumptions!$E$15:$G$22,MATCH($C110,Assumptions!$B$15:$B$22,0),MATCH($A$3,Options,0)),INDEX(Assumptions!H$51:H$53,MATCH($A$3,Assumptions!$B$51:$B$53,0))))</f>
        <v>1</v>
      </c>
      <c r="S110" s="54">
        <f>IF($C110="",0,IF($I110,INDEX(Assumptions!I$34:I$43,MATCH($C110,CriticalApp_Migration,0))*INDEX(Assumptions!$E$15:$G$22,MATCH($C110,Assumptions!$B$15:$B$22,0),MATCH($A$3,Options,0)),INDEX(Assumptions!I$51:I$53,MATCH($A$3,Assumptions!$B$51:$B$53,0))))</f>
        <v>1</v>
      </c>
      <c r="T110" s="5"/>
      <c r="U110" s="9">
        <f t="shared" si="3"/>
        <v>0</v>
      </c>
      <c r="V110" s="9">
        <f t="shared" si="4"/>
        <v>0</v>
      </c>
      <c r="W110" s="9">
        <f t="shared" si="5"/>
        <v>0</v>
      </c>
      <c r="X110" s="9">
        <f t="shared" si="6"/>
        <v>11571.12528</v>
      </c>
      <c r="Y110" s="9">
        <f t="shared" si="7"/>
        <v>11571.12528</v>
      </c>
      <c r="Z110"/>
      <c r="AB110"/>
      <c r="AC110"/>
      <c r="AD110"/>
      <c r="AE110"/>
      <c r="AG110"/>
      <c r="AH110"/>
      <c r="AI110"/>
      <c r="AJ110"/>
      <c r="AK110"/>
      <c r="AL110"/>
      <c r="AM110"/>
      <c r="AN110"/>
      <c r="AO110"/>
      <c r="AP110"/>
      <c r="AQ110"/>
      <c r="AR110"/>
    </row>
    <row r="111" spans="1:44" ht="12.75" customHeight="1" x14ac:dyDescent="0.25">
      <c r="A111"/>
      <c r="B111" s="46" t="str">
        <f>IF(ISBLANK(Costs!B111), "", Costs!B111)</f>
        <v>Cloud</v>
      </c>
      <c r="C111" s="46" t="str">
        <f>IF(ISBLANK(Costs!C111), "", Costs!C111)</f>
        <v>SAP ERP</v>
      </c>
      <c r="D111" s="46" t="str">
        <f>IF(ISBLANK(Costs!D111), "", Costs!D111)</f>
        <v>Server</v>
      </c>
      <c r="E111" s="46" t="str">
        <f>IF(ISBLANK(Costs!E111), "", Costs!E111)</f>
        <v>Dev</v>
      </c>
      <c r="F111" s="46" t="str">
        <f>IF(ISBLANK(Costs!F111), "", Costs!F111)</f>
        <v>Contracts</v>
      </c>
      <c r="G111" s="46" t="str">
        <f>IF(ISBLANK(Costs!G111), "", Costs!G111)</f>
        <v/>
      </c>
      <c r="H111" s="46" t="str">
        <f>IF(ISBLANK(Costs!H111), "", Costs!H111)</f>
        <v>Opex</v>
      </c>
      <c r="I111" s="46" t="b">
        <f>IF(ISBLANK(Costs!I111), "", Costs!I111)</f>
        <v>1</v>
      </c>
      <c r="J111" s="49"/>
      <c r="L111" s="44">
        <f>IF(ISBLANK(Costs!L111), 0, Costs!L111)</f>
        <v>5323.5230399999991</v>
      </c>
      <c r="N111" s="5"/>
      <c r="O111" s="54">
        <f>IF($C111="",0,IF($I111,INDEX(Assumptions!E$34:E$43,MATCH($C111,CriticalApp_Migration,0))*INDEX(Assumptions!$E$15:$G$22,MATCH($C111,Assumptions!$B$15:$B$22,0),MATCH($A$3,Options,0)),INDEX(Assumptions!E$51:E$53,MATCH($A$3,Assumptions!$B$51:$B$53,0))))</f>
        <v>0</v>
      </c>
      <c r="P111" s="54">
        <f>IF($C111="",0,IF($I111,INDEX(Assumptions!F$34:F$43,MATCH($C111,CriticalApp_Migration,0))*INDEX(Assumptions!$E$15:$G$22,MATCH($C111,Assumptions!$B$15:$B$22,0),MATCH($A$3,Options,0)),INDEX(Assumptions!F$51:F$53,MATCH($A$3,Assumptions!$B$51:$B$53,0))))</f>
        <v>0</v>
      </c>
      <c r="Q111" s="54">
        <f>IF($C111="",0,IF($I111,INDEX(Assumptions!G$34:G$43,MATCH($C111,CriticalApp_Migration,0))*INDEX(Assumptions!$E$15:$G$22,MATCH($C111,Assumptions!$B$15:$B$22,0),MATCH($A$3,Options,0)),INDEX(Assumptions!G$51:G$53,MATCH($A$3,Assumptions!$B$51:$B$53,0))))</f>
        <v>1</v>
      </c>
      <c r="R111" s="54">
        <f>IF($C111="",0,IF($I111,INDEX(Assumptions!H$34:H$43,MATCH($C111,CriticalApp_Migration,0))*INDEX(Assumptions!$E$15:$G$22,MATCH($C111,Assumptions!$B$15:$B$22,0),MATCH($A$3,Options,0)),INDEX(Assumptions!H$51:H$53,MATCH($A$3,Assumptions!$B$51:$B$53,0))))</f>
        <v>1</v>
      </c>
      <c r="S111" s="54">
        <f>IF($C111="",0,IF($I111,INDEX(Assumptions!I$34:I$43,MATCH($C111,CriticalApp_Migration,0))*INDEX(Assumptions!$E$15:$G$22,MATCH($C111,Assumptions!$B$15:$B$22,0),MATCH($A$3,Options,0)),INDEX(Assumptions!I$51:I$53,MATCH($A$3,Assumptions!$B$51:$B$53,0))))</f>
        <v>1</v>
      </c>
      <c r="T111" s="5"/>
      <c r="U111" s="9">
        <f t="shared" si="3"/>
        <v>0</v>
      </c>
      <c r="V111" s="9">
        <f t="shared" si="4"/>
        <v>0</v>
      </c>
      <c r="W111" s="9">
        <f t="shared" si="5"/>
        <v>5323.5230399999991</v>
      </c>
      <c r="X111" s="9">
        <f t="shared" si="6"/>
        <v>5323.5230399999991</v>
      </c>
      <c r="Y111" s="9">
        <f t="shared" si="7"/>
        <v>5323.5230399999991</v>
      </c>
      <c r="Z111"/>
      <c r="AB111"/>
      <c r="AC111"/>
      <c r="AD111"/>
      <c r="AE111"/>
      <c r="AG111"/>
      <c r="AH111"/>
      <c r="AI111"/>
      <c r="AJ111"/>
      <c r="AK111"/>
      <c r="AL111"/>
      <c r="AM111"/>
      <c r="AN111"/>
      <c r="AO111"/>
      <c r="AP111"/>
      <c r="AQ111"/>
      <c r="AR111"/>
    </row>
    <row r="112" spans="1:44" ht="12.75" customHeight="1" x14ac:dyDescent="0.25">
      <c r="A112"/>
      <c r="B112" s="46" t="str">
        <f>IF(ISBLANK(Costs!B112), "", Costs!B112)</f>
        <v>Cloud</v>
      </c>
      <c r="C112" s="46" t="str">
        <f>IF(ISBLANK(Costs!C112), "", Costs!C112)</f>
        <v>SAP ERP</v>
      </c>
      <c r="D112" s="46" t="str">
        <f>IF(ISBLANK(Costs!D112), "", Costs!D112)</f>
        <v>Server</v>
      </c>
      <c r="E112" s="46" t="str">
        <f>IF(ISBLANK(Costs!E112), "", Costs!E112)</f>
        <v>Production</v>
      </c>
      <c r="F112" s="46" t="str">
        <f>IF(ISBLANK(Costs!F112), "", Costs!F112)</f>
        <v>Contracts</v>
      </c>
      <c r="G112" s="46" t="str">
        <f>IF(ISBLANK(Costs!G112), "", Costs!G112)</f>
        <v/>
      </c>
      <c r="H112" s="46" t="str">
        <f>IF(ISBLANK(Costs!H112), "", Costs!H112)</f>
        <v>Opex</v>
      </c>
      <c r="I112" s="46" t="b">
        <f>IF(ISBLANK(Costs!I112), "", Costs!I112)</f>
        <v>1</v>
      </c>
      <c r="J112" s="49"/>
      <c r="L112" s="44">
        <f>IF(ISBLANK(Costs!L112), 0, Costs!L112)</f>
        <v>22194.048000000003</v>
      </c>
      <c r="N112" s="5"/>
      <c r="O112" s="54">
        <f>IF($C112="",0,IF($I112,INDEX(Assumptions!E$34:E$43,MATCH($C112,CriticalApp_Migration,0))*INDEX(Assumptions!$E$15:$G$22,MATCH($C112,Assumptions!$B$15:$B$22,0),MATCH($A$3,Options,0)),INDEX(Assumptions!E$51:E$53,MATCH($A$3,Assumptions!$B$51:$B$53,0))))</f>
        <v>0</v>
      </c>
      <c r="P112" s="54">
        <f>IF($C112="",0,IF($I112,INDEX(Assumptions!F$34:F$43,MATCH($C112,CriticalApp_Migration,0))*INDEX(Assumptions!$E$15:$G$22,MATCH($C112,Assumptions!$B$15:$B$22,0),MATCH($A$3,Options,0)),INDEX(Assumptions!F$51:F$53,MATCH($A$3,Assumptions!$B$51:$B$53,0))))</f>
        <v>0</v>
      </c>
      <c r="Q112" s="54">
        <f>IF($C112="",0,IF($I112,INDEX(Assumptions!G$34:G$43,MATCH($C112,CriticalApp_Migration,0))*INDEX(Assumptions!$E$15:$G$22,MATCH($C112,Assumptions!$B$15:$B$22,0),MATCH($A$3,Options,0)),INDEX(Assumptions!G$51:G$53,MATCH($A$3,Assumptions!$B$51:$B$53,0))))</f>
        <v>1</v>
      </c>
      <c r="R112" s="54">
        <f>IF($C112="",0,IF($I112,INDEX(Assumptions!H$34:H$43,MATCH($C112,CriticalApp_Migration,0))*INDEX(Assumptions!$E$15:$G$22,MATCH($C112,Assumptions!$B$15:$B$22,0),MATCH($A$3,Options,0)),INDEX(Assumptions!H$51:H$53,MATCH($A$3,Assumptions!$B$51:$B$53,0))))</f>
        <v>1</v>
      </c>
      <c r="S112" s="54">
        <f>IF($C112="",0,IF($I112,INDEX(Assumptions!I$34:I$43,MATCH($C112,CriticalApp_Migration,0))*INDEX(Assumptions!$E$15:$G$22,MATCH($C112,Assumptions!$B$15:$B$22,0),MATCH($A$3,Options,0)),INDEX(Assumptions!I$51:I$53,MATCH($A$3,Assumptions!$B$51:$B$53,0))))</f>
        <v>1</v>
      </c>
      <c r="T112" s="5"/>
      <c r="U112" s="9">
        <f t="shared" si="3"/>
        <v>0</v>
      </c>
      <c r="V112" s="9">
        <f t="shared" si="4"/>
        <v>0</v>
      </c>
      <c r="W112" s="9">
        <f t="shared" si="5"/>
        <v>22194.048000000003</v>
      </c>
      <c r="X112" s="9">
        <f t="shared" si="6"/>
        <v>22194.048000000003</v>
      </c>
      <c r="Y112" s="9">
        <f t="shared" si="7"/>
        <v>22194.048000000003</v>
      </c>
      <c r="Z112"/>
      <c r="AB112"/>
      <c r="AC112"/>
      <c r="AD112"/>
      <c r="AE112"/>
      <c r="AG112"/>
      <c r="AH112"/>
      <c r="AI112"/>
      <c r="AJ112"/>
      <c r="AK112"/>
      <c r="AL112"/>
      <c r="AM112"/>
      <c r="AN112"/>
      <c r="AO112"/>
      <c r="AP112"/>
      <c r="AQ112"/>
      <c r="AR112"/>
    </row>
    <row r="113" spans="1:44" ht="12.75" customHeight="1" x14ac:dyDescent="0.25">
      <c r="A113"/>
      <c r="B113" s="46" t="str">
        <f>IF(ISBLANK(Costs!B113), "", Costs!B113)</f>
        <v>Cloud</v>
      </c>
      <c r="C113" s="46" t="str">
        <f>IF(ISBLANK(Costs!C113), "", Costs!C113)</f>
        <v>SAP ERP</v>
      </c>
      <c r="D113" s="46" t="str">
        <f>IF(ISBLANK(Costs!D113), "", Costs!D113)</f>
        <v>Server</v>
      </c>
      <c r="E113" s="46" t="str">
        <f>IF(ISBLANK(Costs!E113), "", Costs!E113)</f>
        <v>UAT</v>
      </c>
      <c r="F113" s="46" t="str">
        <f>IF(ISBLANK(Costs!F113), "", Costs!F113)</f>
        <v>Contracts</v>
      </c>
      <c r="G113" s="46" t="str">
        <f>IF(ISBLANK(Costs!G113), "", Costs!G113)</f>
        <v/>
      </c>
      <c r="H113" s="46" t="str">
        <f>IF(ISBLANK(Costs!H113), "", Costs!H113)</f>
        <v>Opex</v>
      </c>
      <c r="I113" s="46" t="b">
        <f>IF(ISBLANK(Costs!I113), "", Costs!I113)</f>
        <v>1</v>
      </c>
      <c r="J113" s="49"/>
      <c r="L113" s="44">
        <f>IF(ISBLANK(Costs!L113), 0, Costs!L113)</f>
        <v>846.44735999999989</v>
      </c>
      <c r="N113" s="5"/>
      <c r="O113" s="54">
        <f>IF($C113="",0,IF($I113,INDEX(Assumptions!E$34:E$43,MATCH($C113,CriticalApp_Migration,0))*INDEX(Assumptions!$E$15:$G$22,MATCH($C113,Assumptions!$B$15:$B$22,0),MATCH($A$3,Options,0)),INDEX(Assumptions!E$51:E$53,MATCH($A$3,Assumptions!$B$51:$B$53,0))))</f>
        <v>0</v>
      </c>
      <c r="P113" s="54">
        <f>IF($C113="",0,IF($I113,INDEX(Assumptions!F$34:F$43,MATCH($C113,CriticalApp_Migration,0))*INDEX(Assumptions!$E$15:$G$22,MATCH($C113,Assumptions!$B$15:$B$22,0),MATCH($A$3,Options,0)),INDEX(Assumptions!F$51:F$53,MATCH($A$3,Assumptions!$B$51:$B$53,0))))</f>
        <v>0</v>
      </c>
      <c r="Q113" s="54">
        <f>IF($C113="",0,IF($I113,INDEX(Assumptions!G$34:G$43,MATCH($C113,CriticalApp_Migration,0))*INDEX(Assumptions!$E$15:$G$22,MATCH($C113,Assumptions!$B$15:$B$22,0),MATCH($A$3,Options,0)),INDEX(Assumptions!G$51:G$53,MATCH($A$3,Assumptions!$B$51:$B$53,0))))</f>
        <v>1</v>
      </c>
      <c r="R113" s="54">
        <f>IF($C113="",0,IF($I113,INDEX(Assumptions!H$34:H$43,MATCH($C113,CriticalApp_Migration,0))*INDEX(Assumptions!$E$15:$G$22,MATCH($C113,Assumptions!$B$15:$B$22,0),MATCH($A$3,Options,0)),INDEX(Assumptions!H$51:H$53,MATCH($A$3,Assumptions!$B$51:$B$53,0))))</f>
        <v>1</v>
      </c>
      <c r="S113" s="54">
        <f>IF($C113="",0,IF($I113,INDEX(Assumptions!I$34:I$43,MATCH($C113,CriticalApp_Migration,0))*INDEX(Assumptions!$E$15:$G$22,MATCH($C113,Assumptions!$B$15:$B$22,0),MATCH($A$3,Options,0)),INDEX(Assumptions!I$51:I$53,MATCH($A$3,Assumptions!$B$51:$B$53,0))))</f>
        <v>1</v>
      </c>
      <c r="T113" s="5"/>
      <c r="U113" s="9">
        <f t="shared" si="3"/>
        <v>0</v>
      </c>
      <c r="V113" s="9">
        <f t="shared" si="4"/>
        <v>0</v>
      </c>
      <c r="W113" s="9">
        <f t="shared" si="5"/>
        <v>846.44735999999989</v>
      </c>
      <c r="X113" s="9">
        <f t="shared" si="6"/>
        <v>846.44735999999989</v>
      </c>
      <c r="Y113" s="9">
        <f t="shared" si="7"/>
        <v>846.44735999999989</v>
      </c>
      <c r="Z113"/>
      <c r="AB113"/>
      <c r="AC113"/>
      <c r="AD113"/>
      <c r="AE113"/>
      <c r="AG113"/>
      <c r="AH113"/>
      <c r="AI113"/>
      <c r="AJ113"/>
      <c r="AK113"/>
      <c r="AL113"/>
      <c r="AM113"/>
      <c r="AN113"/>
      <c r="AO113"/>
      <c r="AP113"/>
      <c r="AQ113"/>
      <c r="AR113"/>
    </row>
    <row r="114" spans="1:44" ht="12.75" customHeight="1" x14ac:dyDescent="0.25">
      <c r="A114"/>
      <c r="B114" s="46" t="str">
        <f>IF(ISBLANK(Costs!B114), "", Costs!B114)</f>
        <v>Cloud</v>
      </c>
      <c r="C114" s="46" t="str">
        <f>IF(ISBLANK(Costs!C114), "", Costs!C114)</f>
        <v>Cognos BW</v>
      </c>
      <c r="D114" s="46" t="str">
        <f>IF(ISBLANK(Costs!D114), "", Costs!D114)</f>
        <v>Server</v>
      </c>
      <c r="E114" s="46" t="str">
        <f>IF(ISBLANK(Costs!E114), "", Costs!E114)</f>
        <v>Dev</v>
      </c>
      <c r="F114" s="46" t="str">
        <f>IF(ISBLANK(Costs!F114), "", Costs!F114)</f>
        <v>Contracts</v>
      </c>
      <c r="G114" s="46" t="str">
        <f>IF(ISBLANK(Costs!G114), "", Costs!G114)</f>
        <v/>
      </c>
      <c r="H114" s="46" t="str">
        <f>IF(ISBLANK(Costs!H114), "", Costs!H114)</f>
        <v>Opex</v>
      </c>
      <c r="I114" s="46" t="b">
        <f>IF(ISBLANK(Costs!I114), "", Costs!I114)</f>
        <v>1</v>
      </c>
      <c r="J114" s="49"/>
      <c r="L114" s="44">
        <f>IF(ISBLANK(Costs!L114), 0, Costs!L114)</f>
        <v>19055.171519999996</v>
      </c>
      <c r="N114" s="5"/>
      <c r="O114" s="54">
        <f>IF($C114="",0,IF($I114,INDEX(Assumptions!E$34:E$43,MATCH($C114,CriticalApp_Migration,0))*INDEX(Assumptions!$E$15:$G$22,MATCH($C114,Assumptions!$B$15:$B$22,0),MATCH($A$3,Options,0)),INDEX(Assumptions!E$51:E$53,MATCH($A$3,Assumptions!$B$51:$B$53,0))))</f>
        <v>1</v>
      </c>
      <c r="P114" s="54">
        <f>IF($C114="",0,IF($I114,INDEX(Assumptions!F$34:F$43,MATCH($C114,CriticalApp_Migration,0))*INDEX(Assumptions!$E$15:$G$22,MATCH($C114,Assumptions!$B$15:$B$22,0),MATCH($A$3,Options,0)),INDEX(Assumptions!F$51:F$53,MATCH($A$3,Assumptions!$B$51:$B$53,0))))</f>
        <v>1</v>
      </c>
      <c r="Q114" s="54">
        <f>IF($C114="",0,IF($I114,INDEX(Assumptions!G$34:G$43,MATCH($C114,CriticalApp_Migration,0))*INDEX(Assumptions!$E$15:$G$22,MATCH($C114,Assumptions!$B$15:$B$22,0),MATCH($A$3,Options,0)),INDEX(Assumptions!G$51:G$53,MATCH($A$3,Assumptions!$B$51:$B$53,0))))</f>
        <v>1</v>
      </c>
      <c r="R114" s="54">
        <f>IF($C114="",0,IF($I114,INDEX(Assumptions!H$34:H$43,MATCH($C114,CriticalApp_Migration,0))*INDEX(Assumptions!$E$15:$G$22,MATCH($C114,Assumptions!$B$15:$B$22,0),MATCH($A$3,Options,0)),INDEX(Assumptions!H$51:H$53,MATCH($A$3,Assumptions!$B$51:$B$53,0))))</f>
        <v>1</v>
      </c>
      <c r="S114" s="54">
        <f>IF($C114="",0,IF($I114,INDEX(Assumptions!I$34:I$43,MATCH($C114,CriticalApp_Migration,0))*INDEX(Assumptions!$E$15:$G$22,MATCH($C114,Assumptions!$B$15:$B$22,0),MATCH($A$3,Options,0)),INDEX(Assumptions!I$51:I$53,MATCH($A$3,Assumptions!$B$51:$B$53,0))))</f>
        <v>1</v>
      </c>
      <c r="T114" s="5"/>
      <c r="U114" s="9">
        <f t="shared" si="3"/>
        <v>19055.171519999996</v>
      </c>
      <c r="V114" s="9">
        <f t="shared" si="4"/>
        <v>19055.171519999996</v>
      </c>
      <c r="W114" s="9">
        <f t="shared" si="5"/>
        <v>19055.171519999996</v>
      </c>
      <c r="X114" s="9">
        <f t="shared" si="6"/>
        <v>19055.171519999996</v>
      </c>
      <c r="Y114" s="9">
        <f t="shared" si="7"/>
        <v>19055.171519999996</v>
      </c>
      <c r="Z114"/>
      <c r="AB114"/>
      <c r="AC114"/>
      <c r="AD114"/>
      <c r="AE114"/>
      <c r="AG114"/>
      <c r="AH114"/>
      <c r="AI114"/>
      <c r="AJ114"/>
      <c r="AK114"/>
      <c r="AL114"/>
      <c r="AM114"/>
      <c r="AN114"/>
      <c r="AO114"/>
      <c r="AP114"/>
      <c r="AQ114"/>
      <c r="AR114"/>
    </row>
    <row r="115" spans="1:44" ht="12.75" customHeight="1" x14ac:dyDescent="0.25">
      <c r="A115"/>
      <c r="B115" s="46" t="str">
        <f>IF(ISBLANK(Costs!B115), "", Costs!B115)</f>
        <v>Cloud</v>
      </c>
      <c r="C115" s="46" t="str">
        <f>IF(ISBLANK(Costs!C115), "", Costs!C115)</f>
        <v>Cognos BW</v>
      </c>
      <c r="D115" s="46" t="str">
        <f>IF(ISBLANK(Costs!D115), "", Costs!D115)</f>
        <v>Server</v>
      </c>
      <c r="E115" s="46" t="str">
        <f>IF(ISBLANK(Costs!E115), "", Costs!E115)</f>
        <v>Production</v>
      </c>
      <c r="F115" s="46" t="str">
        <f>IF(ISBLANK(Costs!F115), "", Costs!F115)</f>
        <v>Contracts</v>
      </c>
      <c r="G115" s="46" t="str">
        <f>IF(ISBLANK(Costs!G115), "", Costs!G115)</f>
        <v/>
      </c>
      <c r="H115" s="46" t="str">
        <f>IF(ISBLANK(Costs!H115), "", Costs!H115)</f>
        <v>Opex</v>
      </c>
      <c r="I115" s="46" t="b">
        <f>IF(ISBLANK(Costs!I115), "", Costs!I115)</f>
        <v>1</v>
      </c>
      <c r="J115" s="49"/>
      <c r="L115" s="44">
        <f>IF(ISBLANK(Costs!L115), 0, Costs!L115)</f>
        <v>73046.661600000007</v>
      </c>
      <c r="N115" s="5"/>
      <c r="O115" s="54">
        <f>IF($C115="",0,IF($I115,INDEX(Assumptions!E$34:E$43,MATCH($C115,CriticalApp_Migration,0))*INDEX(Assumptions!$E$15:$G$22,MATCH($C115,Assumptions!$B$15:$B$22,0),MATCH($A$3,Options,0)),INDEX(Assumptions!E$51:E$53,MATCH($A$3,Assumptions!$B$51:$B$53,0))))</f>
        <v>1</v>
      </c>
      <c r="P115" s="54">
        <f>IF($C115="",0,IF($I115,INDEX(Assumptions!F$34:F$43,MATCH($C115,CriticalApp_Migration,0))*INDEX(Assumptions!$E$15:$G$22,MATCH($C115,Assumptions!$B$15:$B$22,0),MATCH($A$3,Options,0)),INDEX(Assumptions!F$51:F$53,MATCH($A$3,Assumptions!$B$51:$B$53,0))))</f>
        <v>1</v>
      </c>
      <c r="Q115" s="54">
        <f>IF($C115="",0,IF($I115,INDEX(Assumptions!G$34:G$43,MATCH($C115,CriticalApp_Migration,0))*INDEX(Assumptions!$E$15:$G$22,MATCH($C115,Assumptions!$B$15:$B$22,0),MATCH($A$3,Options,0)),INDEX(Assumptions!G$51:G$53,MATCH($A$3,Assumptions!$B$51:$B$53,0))))</f>
        <v>1</v>
      </c>
      <c r="R115" s="54">
        <f>IF($C115="",0,IF($I115,INDEX(Assumptions!H$34:H$43,MATCH($C115,CriticalApp_Migration,0))*INDEX(Assumptions!$E$15:$G$22,MATCH($C115,Assumptions!$B$15:$B$22,0),MATCH($A$3,Options,0)),INDEX(Assumptions!H$51:H$53,MATCH($A$3,Assumptions!$B$51:$B$53,0))))</f>
        <v>1</v>
      </c>
      <c r="S115" s="54">
        <f>IF($C115="",0,IF($I115,INDEX(Assumptions!I$34:I$43,MATCH($C115,CriticalApp_Migration,0))*INDEX(Assumptions!$E$15:$G$22,MATCH($C115,Assumptions!$B$15:$B$22,0),MATCH($A$3,Options,0)),INDEX(Assumptions!I$51:I$53,MATCH($A$3,Assumptions!$B$51:$B$53,0))))</f>
        <v>1</v>
      </c>
      <c r="T115" s="5"/>
      <c r="U115" s="9">
        <f t="shared" si="3"/>
        <v>73046.661600000007</v>
      </c>
      <c r="V115" s="9">
        <f t="shared" si="4"/>
        <v>73046.661600000007</v>
      </c>
      <c r="W115" s="9">
        <f t="shared" si="5"/>
        <v>73046.661600000007</v>
      </c>
      <c r="X115" s="9">
        <f t="shared" si="6"/>
        <v>73046.661600000007</v>
      </c>
      <c r="Y115" s="9">
        <f t="shared" si="7"/>
        <v>73046.661600000007</v>
      </c>
      <c r="Z115"/>
      <c r="AB115"/>
      <c r="AC115"/>
      <c r="AD115"/>
      <c r="AE115"/>
      <c r="AG115"/>
      <c r="AH115"/>
      <c r="AI115"/>
      <c r="AJ115"/>
      <c r="AK115"/>
      <c r="AL115"/>
      <c r="AM115"/>
      <c r="AN115"/>
      <c r="AO115"/>
      <c r="AP115"/>
      <c r="AQ115"/>
      <c r="AR115"/>
    </row>
    <row r="116" spans="1:44" ht="12.75" customHeight="1" x14ac:dyDescent="0.25">
      <c r="A116"/>
      <c r="B116" s="46" t="str">
        <f>IF(ISBLANK(Costs!B116), "", Costs!B116)</f>
        <v>Cloud</v>
      </c>
      <c r="C116" s="46" t="str">
        <f>IF(ISBLANK(Costs!C116), "", Costs!C116)</f>
        <v>Sharepoint</v>
      </c>
      <c r="D116" s="46" t="str">
        <f>IF(ISBLANK(Costs!D116), "", Costs!D116)</f>
        <v>Server</v>
      </c>
      <c r="E116" s="46" t="str">
        <f>IF(ISBLANK(Costs!E116), "", Costs!E116)</f>
        <v>Dev</v>
      </c>
      <c r="F116" s="46" t="str">
        <f>IF(ISBLANK(Costs!F116), "", Costs!F116)</f>
        <v>Contracts</v>
      </c>
      <c r="G116" s="46" t="str">
        <f>IF(ISBLANK(Costs!G116), "", Costs!G116)</f>
        <v/>
      </c>
      <c r="H116" s="46" t="str">
        <f>IF(ISBLANK(Costs!H116), "", Costs!H116)</f>
        <v>Opex</v>
      </c>
      <c r="I116" s="46" t="b">
        <f>IF(ISBLANK(Costs!I116), "", Costs!I116)</f>
        <v>1</v>
      </c>
      <c r="J116" s="49"/>
      <c r="L116" s="44">
        <f>IF(ISBLANK(Costs!L116), 0, Costs!L116)</f>
        <v>7196.7931199999994</v>
      </c>
      <c r="N116" s="5"/>
      <c r="O116" s="54">
        <f>IF($C116="",0,IF($I116,INDEX(Assumptions!E$34:E$43,MATCH($C116,CriticalApp_Migration,0))*INDEX(Assumptions!$E$15:$G$22,MATCH($C116,Assumptions!$B$15:$B$22,0),MATCH($A$3,Options,0)),INDEX(Assumptions!E$51:E$53,MATCH($A$3,Assumptions!$B$51:$B$53,0))))</f>
        <v>1</v>
      </c>
      <c r="P116" s="54">
        <f>IF($C116="",0,IF($I116,INDEX(Assumptions!F$34:F$43,MATCH($C116,CriticalApp_Migration,0))*INDEX(Assumptions!$E$15:$G$22,MATCH($C116,Assumptions!$B$15:$B$22,0),MATCH($A$3,Options,0)),INDEX(Assumptions!F$51:F$53,MATCH($A$3,Assumptions!$B$51:$B$53,0))))</f>
        <v>1</v>
      </c>
      <c r="Q116" s="54">
        <f>IF($C116="",0,IF($I116,INDEX(Assumptions!G$34:G$43,MATCH($C116,CriticalApp_Migration,0))*INDEX(Assumptions!$E$15:$G$22,MATCH($C116,Assumptions!$B$15:$B$22,0),MATCH($A$3,Options,0)),INDEX(Assumptions!G$51:G$53,MATCH($A$3,Assumptions!$B$51:$B$53,0))))</f>
        <v>1</v>
      </c>
      <c r="R116" s="54">
        <f>IF($C116="",0,IF($I116,INDEX(Assumptions!H$34:H$43,MATCH($C116,CriticalApp_Migration,0))*INDEX(Assumptions!$E$15:$G$22,MATCH($C116,Assumptions!$B$15:$B$22,0),MATCH($A$3,Options,0)),INDEX(Assumptions!H$51:H$53,MATCH($A$3,Assumptions!$B$51:$B$53,0))))</f>
        <v>1</v>
      </c>
      <c r="S116" s="54">
        <f>IF($C116="",0,IF($I116,INDEX(Assumptions!I$34:I$43,MATCH($C116,CriticalApp_Migration,0))*INDEX(Assumptions!$E$15:$G$22,MATCH($C116,Assumptions!$B$15:$B$22,0),MATCH($A$3,Options,0)),INDEX(Assumptions!I$51:I$53,MATCH($A$3,Assumptions!$B$51:$B$53,0))))</f>
        <v>1</v>
      </c>
      <c r="T116" s="5"/>
      <c r="U116" s="9">
        <f t="shared" si="3"/>
        <v>7196.7931199999994</v>
      </c>
      <c r="V116" s="9">
        <f t="shared" si="4"/>
        <v>7196.7931199999994</v>
      </c>
      <c r="W116" s="9">
        <f t="shared" si="5"/>
        <v>7196.7931199999994</v>
      </c>
      <c r="X116" s="9">
        <f t="shared" si="6"/>
        <v>7196.7931199999994</v>
      </c>
      <c r="Y116" s="9">
        <f t="shared" si="7"/>
        <v>7196.7931199999994</v>
      </c>
      <c r="Z116"/>
      <c r="AB116"/>
      <c r="AC116"/>
      <c r="AD116"/>
      <c r="AE116"/>
      <c r="AG116"/>
      <c r="AH116"/>
      <c r="AI116"/>
      <c r="AJ116"/>
      <c r="AK116"/>
      <c r="AL116"/>
      <c r="AM116"/>
      <c r="AN116"/>
      <c r="AO116"/>
      <c r="AP116"/>
      <c r="AQ116"/>
      <c r="AR116"/>
    </row>
    <row r="117" spans="1:44" ht="12.75" customHeight="1" x14ac:dyDescent="0.25">
      <c r="A117"/>
      <c r="B117" s="46" t="str">
        <f>IF(ISBLANK(Costs!B117), "", Costs!B117)</f>
        <v>Cloud</v>
      </c>
      <c r="C117" s="46" t="str">
        <f>IF(ISBLANK(Costs!C117), "", Costs!C117)</f>
        <v>Sharepoint</v>
      </c>
      <c r="D117" s="46" t="str">
        <f>IF(ISBLANK(Costs!D117), "", Costs!D117)</f>
        <v>Server</v>
      </c>
      <c r="E117" s="46" t="str">
        <f>IF(ISBLANK(Costs!E117), "", Costs!E117)</f>
        <v>Production</v>
      </c>
      <c r="F117" s="46" t="str">
        <f>IF(ISBLANK(Costs!F117), "", Costs!F117)</f>
        <v>Contracts</v>
      </c>
      <c r="G117" s="46" t="str">
        <f>IF(ISBLANK(Costs!G117), "", Costs!G117)</f>
        <v/>
      </c>
      <c r="H117" s="46" t="str">
        <f>IF(ISBLANK(Costs!H117), "", Costs!H117)</f>
        <v>Opex</v>
      </c>
      <c r="I117" s="46" t="b">
        <f>IF(ISBLANK(Costs!I117), "", Costs!I117)</f>
        <v>1</v>
      </c>
      <c r="J117" s="49"/>
      <c r="L117" s="44">
        <f>IF(ISBLANK(Costs!L117), 0, Costs!L117)</f>
        <v>17646.105599999999</v>
      </c>
      <c r="N117" s="5"/>
      <c r="O117" s="54">
        <f>IF($C117="",0,IF($I117,INDEX(Assumptions!E$34:E$43,MATCH($C117,CriticalApp_Migration,0))*INDEX(Assumptions!$E$15:$G$22,MATCH($C117,Assumptions!$B$15:$B$22,0),MATCH($A$3,Options,0)),INDEX(Assumptions!E$51:E$53,MATCH($A$3,Assumptions!$B$51:$B$53,0))))</f>
        <v>1</v>
      </c>
      <c r="P117" s="54">
        <f>IF($C117="",0,IF($I117,INDEX(Assumptions!F$34:F$43,MATCH($C117,CriticalApp_Migration,0))*INDEX(Assumptions!$E$15:$G$22,MATCH($C117,Assumptions!$B$15:$B$22,0),MATCH($A$3,Options,0)),INDEX(Assumptions!F$51:F$53,MATCH($A$3,Assumptions!$B$51:$B$53,0))))</f>
        <v>1</v>
      </c>
      <c r="Q117" s="54">
        <f>IF($C117="",0,IF($I117,INDEX(Assumptions!G$34:G$43,MATCH($C117,CriticalApp_Migration,0))*INDEX(Assumptions!$E$15:$G$22,MATCH($C117,Assumptions!$B$15:$B$22,0),MATCH($A$3,Options,0)),INDEX(Assumptions!G$51:G$53,MATCH($A$3,Assumptions!$B$51:$B$53,0))))</f>
        <v>1</v>
      </c>
      <c r="R117" s="54">
        <f>IF($C117="",0,IF($I117,INDEX(Assumptions!H$34:H$43,MATCH($C117,CriticalApp_Migration,0))*INDEX(Assumptions!$E$15:$G$22,MATCH($C117,Assumptions!$B$15:$B$22,0),MATCH($A$3,Options,0)),INDEX(Assumptions!H$51:H$53,MATCH($A$3,Assumptions!$B$51:$B$53,0))))</f>
        <v>1</v>
      </c>
      <c r="S117" s="54">
        <f>IF($C117="",0,IF($I117,INDEX(Assumptions!I$34:I$43,MATCH($C117,CriticalApp_Migration,0))*INDEX(Assumptions!$E$15:$G$22,MATCH($C117,Assumptions!$B$15:$B$22,0),MATCH($A$3,Options,0)),INDEX(Assumptions!I$51:I$53,MATCH($A$3,Assumptions!$B$51:$B$53,0))))</f>
        <v>1</v>
      </c>
      <c r="T117" s="5"/>
      <c r="U117" s="9">
        <f t="shared" si="3"/>
        <v>17646.105599999999</v>
      </c>
      <c r="V117" s="9">
        <f t="shared" si="4"/>
        <v>17646.105599999999</v>
      </c>
      <c r="W117" s="9">
        <f t="shared" si="5"/>
        <v>17646.105599999999</v>
      </c>
      <c r="X117" s="9">
        <f t="shared" si="6"/>
        <v>17646.105599999999</v>
      </c>
      <c r="Y117" s="9">
        <f t="shared" si="7"/>
        <v>17646.105599999999</v>
      </c>
      <c r="Z117"/>
      <c r="AB117"/>
      <c r="AC117"/>
      <c r="AD117"/>
      <c r="AE117"/>
      <c r="AG117"/>
      <c r="AH117"/>
      <c r="AI117"/>
      <c r="AJ117"/>
      <c r="AK117"/>
      <c r="AL117"/>
      <c r="AM117"/>
      <c r="AN117"/>
      <c r="AO117"/>
      <c r="AP117"/>
      <c r="AQ117"/>
      <c r="AR117"/>
    </row>
    <row r="118" spans="1:44" ht="12.75" customHeight="1" x14ac:dyDescent="0.25">
      <c r="A118"/>
      <c r="B118" s="46" t="str">
        <f>IF(ISBLANK(Costs!B118), "", Costs!B118)</f>
        <v>Cloud</v>
      </c>
      <c r="C118" s="46" t="str">
        <f>IF(ISBLANK(Costs!C118), "", Costs!C118)</f>
        <v>webMethods</v>
      </c>
      <c r="D118" s="46" t="str">
        <f>IF(ISBLANK(Costs!D118), "", Costs!D118)</f>
        <v>Server</v>
      </c>
      <c r="E118" s="46" t="str">
        <f>IF(ISBLANK(Costs!E118), "", Costs!E118)</f>
        <v>Oracle</v>
      </c>
      <c r="F118" s="46" t="str">
        <f>IF(ISBLANK(Costs!F118), "", Costs!F118)</f>
        <v>Contracts</v>
      </c>
      <c r="G118" s="46" t="str">
        <f>IF(ISBLANK(Costs!G118), "", Costs!G118)</f>
        <v/>
      </c>
      <c r="H118" s="46" t="str">
        <f>IF(ISBLANK(Costs!H118), "", Costs!H118)</f>
        <v>Opex</v>
      </c>
      <c r="I118" s="46" t="b">
        <f>IF(ISBLANK(Costs!I118), "", Costs!I118)</f>
        <v>1</v>
      </c>
      <c r="J118" s="49"/>
      <c r="L118" s="44">
        <f>IF(ISBLANK(Costs!L118), 0, Costs!L118)</f>
        <v>155951.5228418592</v>
      </c>
      <c r="N118" s="5"/>
      <c r="O118" s="54">
        <f>IF($C118="",0,IF($I118,INDEX(Assumptions!E$34:E$43,MATCH($C118,CriticalApp_Migration,0))*INDEX(Assumptions!$E$15:$G$22,MATCH($C118,Assumptions!$B$15:$B$22,0),MATCH($A$3,Options,0)),INDEX(Assumptions!E$51:E$53,MATCH($A$3,Assumptions!$B$51:$B$53,0))))</f>
        <v>1</v>
      </c>
      <c r="P118" s="54">
        <f>IF($C118="",0,IF($I118,INDEX(Assumptions!F$34:F$43,MATCH($C118,CriticalApp_Migration,0))*INDEX(Assumptions!$E$15:$G$22,MATCH($C118,Assumptions!$B$15:$B$22,0),MATCH($A$3,Options,0)),INDEX(Assumptions!F$51:F$53,MATCH($A$3,Assumptions!$B$51:$B$53,0))))</f>
        <v>1</v>
      </c>
      <c r="Q118" s="54">
        <f>IF($C118="",0,IF($I118,INDEX(Assumptions!G$34:G$43,MATCH($C118,CriticalApp_Migration,0))*INDEX(Assumptions!$E$15:$G$22,MATCH($C118,Assumptions!$B$15:$B$22,0),MATCH($A$3,Options,0)),INDEX(Assumptions!G$51:G$53,MATCH($A$3,Assumptions!$B$51:$B$53,0))))</f>
        <v>1</v>
      </c>
      <c r="R118" s="54">
        <f>IF($C118="",0,IF($I118,INDEX(Assumptions!H$34:H$43,MATCH($C118,CriticalApp_Migration,0))*INDEX(Assumptions!$E$15:$G$22,MATCH($C118,Assumptions!$B$15:$B$22,0),MATCH($A$3,Options,0)),INDEX(Assumptions!H$51:H$53,MATCH($A$3,Assumptions!$B$51:$B$53,0))))</f>
        <v>1</v>
      </c>
      <c r="S118" s="54">
        <f>IF($C118="",0,IF($I118,INDEX(Assumptions!I$34:I$43,MATCH($C118,CriticalApp_Migration,0))*INDEX(Assumptions!$E$15:$G$22,MATCH($C118,Assumptions!$B$15:$B$22,0),MATCH($A$3,Options,0)),INDEX(Assumptions!I$51:I$53,MATCH($A$3,Assumptions!$B$51:$B$53,0))))</f>
        <v>1</v>
      </c>
      <c r="T118" s="5"/>
      <c r="U118" s="9">
        <f t="shared" si="3"/>
        <v>155951.5228418592</v>
      </c>
      <c r="V118" s="9">
        <f t="shared" si="4"/>
        <v>155951.5228418592</v>
      </c>
      <c r="W118" s="9">
        <f t="shared" si="5"/>
        <v>155951.5228418592</v>
      </c>
      <c r="X118" s="9">
        <f t="shared" si="6"/>
        <v>155951.5228418592</v>
      </c>
      <c r="Y118" s="9">
        <f t="shared" si="7"/>
        <v>155951.5228418592</v>
      </c>
      <c r="Z118"/>
      <c r="AB118"/>
      <c r="AC118"/>
      <c r="AD118"/>
      <c r="AE118"/>
      <c r="AG118"/>
      <c r="AH118"/>
      <c r="AI118"/>
      <c r="AJ118"/>
      <c r="AK118"/>
      <c r="AL118"/>
      <c r="AM118"/>
      <c r="AN118"/>
      <c r="AO118"/>
      <c r="AP118"/>
      <c r="AQ118"/>
      <c r="AR118"/>
    </row>
    <row r="119" spans="1:44" ht="12.75" customHeight="1" x14ac:dyDescent="0.25">
      <c r="A119"/>
      <c r="B119" s="46" t="str">
        <f>IF(ISBLANK(Costs!B119), "", Costs!B119)</f>
        <v>Cloud</v>
      </c>
      <c r="C119" s="46" t="str">
        <f>IF(ISBLANK(Costs!C119), "", Costs!C119)</f>
        <v>Oracle Storage</v>
      </c>
      <c r="D119" s="46" t="str">
        <f>IF(ISBLANK(Costs!D119), "", Costs!D119)</f>
        <v>Storage</v>
      </c>
      <c r="E119" s="46" t="str">
        <f>IF(ISBLANK(Costs!E119), "", Costs!E119)</f>
        <v>Oracle</v>
      </c>
      <c r="F119" s="46" t="str">
        <f>IF(ISBLANK(Costs!F119), "", Costs!F119)</f>
        <v>Contracts</v>
      </c>
      <c r="G119" s="46" t="str">
        <f>IF(ISBLANK(Costs!G119), "", Costs!G119)</f>
        <v/>
      </c>
      <c r="H119" s="46" t="str">
        <f>IF(ISBLANK(Costs!H119), "", Costs!H119)</f>
        <v>Opex</v>
      </c>
      <c r="I119" s="46" t="b">
        <f>IF(ISBLANK(Costs!I119), "", Costs!I119)</f>
        <v>1</v>
      </c>
      <c r="J119" s="49"/>
      <c r="L119" s="44">
        <f>IF(ISBLANK(Costs!L119), 0, Costs!L119)</f>
        <v>737763.70075310383</v>
      </c>
      <c r="N119" s="5"/>
      <c r="O119" s="54">
        <f>IF($C119="",0,IF($I119,INDEX(Assumptions!E$34:E$43,MATCH($C119,CriticalApp_Migration,0))*INDEX(Assumptions!$E$15:$G$22,MATCH($C119,Assumptions!$B$15:$B$22,0),MATCH($A$3,Options,0)),INDEX(Assumptions!E$51:E$53,MATCH($A$3,Assumptions!$B$51:$B$53,0))))</f>
        <v>0.2</v>
      </c>
      <c r="P119" s="54">
        <f>IF($C119="",0,IF($I119,INDEX(Assumptions!F$34:F$43,MATCH($C119,CriticalApp_Migration,0))*INDEX(Assumptions!$E$15:$G$22,MATCH($C119,Assumptions!$B$15:$B$22,0),MATCH($A$3,Options,0)),INDEX(Assumptions!F$51:F$53,MATCH($A$3,Assumptions!$B$51:$B$53,0))))</f>
        <v>0.2</v>
      </c>
      <c r="Q119" s="54">
        <f>IF($C119="",0,IF($I119,INDEX(Assumptions!G$34:G$43,MATCH($C119,CriticalApp_Migration,0))*INDEX(Assumptions!$E$15:$G$22,MATCH($C119,Assumptions!$B$15:$B$22,0),MATCH($A$3,Options,0)),INDEX(Assumptions!G$51:G$53,MATCH($A$3,Assumptions!$B$51:$B$53,0))))</f>
        <v>0.45</v>
      </c>
      <c r="R119" s="54">
        <f>IF($C119="",0,IF($I119,INDEX(Assumptions!H$34:H$43,MATCH($C119,CriticalApp_Migration,0))*INDEX(Assumptions!$E$15:$G$22,MATCH($C119,Assumptions!$B$15:$B$22,0),MATCH($A$3,Options,0)),INDEX(Assumptions!H$51:H$53,MATCH($A$3,Assumptions!$B$51:$B$53,0))))</f>
        <v>0.6</v>
      </c>
      <c r="S119" s="54">
        <f>IF($C119="",0,IF($I119,INDEX(Assumptions!I$34:I$43,MATCH($C119,CriticalApp_Migration,0))*INDEX(Assumptions!$E$15:$G$22,MATCH($C119,Assumptions!$B$15:$B$22,0),MATCH($A$3,Options,0)),INDEX(Assumptions!I$51:I$53,MATCH($A$3,Assumptions!$B$51:$B$53,0))))</f>
        <v>0.6</v>
      </c>
      <c r="T119" s="5"/>
      <c r="U119" s="9">
        <f t="shared" si="3"/>
        <v>147552.74015062078</v>
      </c>
      <c r="V119" s="9">
        <f t="shared" si="4"/>
        <v>147552.74015062078</v>
      </c>
      <c r="W119" s="9">
        <f t="shared" si="5"/>
        <v>331993.66533889674</v>
      </c>
      <c r="X119" s="9">
        <f t="shared" si="6"/>
        <v>442658.22045186226</v>
      </c>
      <c r="Y119" s="9">
        <f t="shared" si="7"/>
        <v>442658.22045186226</v>
      </c>
      <c r="Z119"/>
      <c r="AB119"/>
      <c r="AC119"/>
      <c r="AD119"/>
      <c r="AE119"/>
      <c r="AG119"/>
      <c r="AH119"/>
      <c r="AI119"/>
      <c r="AJ119"/>
      <c r="AK119"/>
      <c r="AL119"/>
      <c r="AM119"/>
      <c r="AN119"/>
      <c r="AO119"/>
      <c r="AP119"/>
      <c r="AQ119"/>
      <c r="AR119"/>
    </row>
    <row r="120" spans="1:44" ht="12.75" customHeight="1" x14ac:dyDescent="0.25">
      <c r="A120"/>
      <c r="B120" s="46" t="str">
        <f>IF(ISBLANK(Costs!B120), "", Costs!B120)</f>
        <v>Cloud</v>
      </c>
      <c r="C120" s="46" t="str">
        <f>IF(ISBLANK(Costs!C120), "", Costs!C120)</f>
        <v>Oracle Storage</v>
      </c>
      <c r="D120" s="46" t="str">
        <f>IF(ISBLANK(Costs!D120), "", Costs!D120)</f>
        <v>Storage</v>
      </c>
      <c r="E120" s="46" t="str">
        <f>IF(ISBLANK(Costs!E120), "", Costs!E120)</f>
        <v>Oracle</v>
      </c>
      <c r="F120" s="46" t="str">
        <f>IF(ISBLANK(Costs!F120), "", Costs!F120)</f>
        <v>Contracts</v>
      </c>
      <c r="G120" s="46" t="str">
        <f>IF(ISBLANK(Costs!G120), "", Costs!G120)</f>
        <v/>
      </c>
      <c r="H120" s="46" t="str">
        <f>IF(ISBLANK(Costs!H120), "", Costs!H120)</f>
        <v>Opex</v>
      </c>
      <c r="I120" s="46" t="b">
        <f>IF(ISBLANK(Costs!I120), "", Costs!I120)</f>
        <v>1</v>
      </c>
      <c r="J120" s="49"/>
      <c r="L120" s="44">
        <f>IF(ISBLANK(Costs!L120), 0, Costs!L120)</f>
        <v>73616.442000000083</v>
      </c>
      <c r="N120" s="5"/>
      <c r="O120" s="54">
        <f>IF($C120="",0,IF($I120,INDEX(Assumptions!E$34:E$43,MATCH($C120,CriticalApp_Migration,0))*INDEX(Assumptions!$E$15:$G$22,MATCH($C120,Assumptions!$B$15:$B$22,0),MATCH($A$3,Options,0)),INDEX(Assumptions!E$51:E$53,MATCH($A$3,Assumptions!$B$51:$B$53,0))))</f>
        <v>0.2</v>
      </c>
      <c r="P120" s="54">
        <f>IF($C120="",0,IF($I120,INDEX(Assumptions!F$34:F$43,MATCH($C120,CriticalApp_Migration,0))*INDEX(Assumptions!$E$15:$G$22,MATCH($C120,Assumptions!$B$15:$B$22,0),MATCH($A$3,Options,0)),INDEX(Assumptions!F$51:F$53,MATCH($A$3,Assumptions!$B$51:$B$53,0))))</f>
        <v>0.2</v>
      </c>
      <c r="Q120" s="54">
        <f>IF($C120="",0,IF($I120,INDEX(Assumptions!G$34:G$43,MATCH($C120,CriticalApp_Migration,0))*INDEX(Assumptions!$E$15:$G$22,MATCH($C120,Assumptions!$B$15:$B$22,0),MATCH($A$3,Options,0)),INDEX(Assumptions!G$51:G$53,MATCH($A$3,Assumptions!$B$51:$B$53,0))))</f>
        <v>0.45</v>
      </c>
      <c r="R120" s="54">
        <f>IF($C120="",0,IF($I120,INDEX(Assumptions!H$34:H$43,MATCH($C120,CriticalApp_Migration,0))*INDEX(Assumptions!$E$15:$G$22,MATCH($C120,Assumptions!$B$15:$B$22,0),MATCH($A$3,Options,0)),INDEX(Assumptions!H$51:H$53,MATCH($A$3,Assumptions!$B$51:$B$53,0))))</f>
        <v>0.6</v>
      </c>
      <c r="S120" s="54">
        <f>IF($C120="",0,IF($I120,INDEX(Assumptions!I$34:I$43,MATCH($C120,CriticalApp_Migration,0))*INDEX(Assumptions!$E$15:$G$22,MATCH($C120,Assumptions!$B$15:$B$22,0),MATCH($A$3,Options,0)),INDEX(Assumptions!I$51:I$53,MATCH($A$3,Assumptions!$B$51:$B$53,0))))</f>
        <v>0.6</v>
      </c>
      <c r="T120" s="5"/>
      <c r="U120" s="9">
        <f t="shared" si="3"/>
        <v>14723.288400000018</v>
      </c>
      <c r="V120" s="9">
        <f t="shared" si="4"/>
        <v>14723.288400000018</v>
      </c>
      <c r="W120" s="9">
        <f t="shared" si="5"/>
        <v>33127.398900000037</v>
      </c>
      <c r="X120" s="9">
        <f t="shared" si="6"/>
        <v>44169.865200000051</v>
      </c>
      <c r="Y120" s="9">
        <f t="shared" si="7"/>
        <v>44169.865200000051</v>
      </c>
      <c r="Z120"/>
      <c r="AB120"/>
      <c r="AC120"/>
      <c r="AD120"/>
      <c r="AE120"/>
      <c r="AG120"/>
      <c r="AH120"/>
      <c r="AI120"/>
      <c r="AJ120"/>
      <c r="AK120"/>
      <c r="AL120"/>
      <c r="AM120"/>
      <c r="AN120"/>
      <c r="AO120"/>
      <c r="AP120"/>
      <c r="AQ120"/>
      <c r="AR120"/>
    </row>
    <row r="121" spans="1:44" ht="12.75" customHeight="1" x14ac:dyDescent="0.25">
      <c r="A121"/>
      <c r="B121" s="46" t="str">
        <f>IF(ISBLANK(Costs!B121), "", Costs!B121)</f>
        <v>Cloud</v>
      </c>
      <c r="C121" s="46" t="str">
        <f>IF(ISBLANK(Costs!C121), "", Costs!C121)</f>
        <v>Oracle Storage</v>
      </c>
      <c r="D121" s="46" t="str">
        <f>IF(ISBLANK(Costs!D121), "", Costs!D121)</f>
        <v>Storage</v>
      </c>
      <c r="E121" s="46" t="str">
        <f>IF(ISBLANK(Costs!E121), "", Costs!E121)</f>
        <v>Oracle</v>
      </c>
      <c r="F121" s="46" t="str">
        <f>IF(ISBLANK(Costs!F121), "", Costs!F121)</f>
        <v>Contracts</v>
      </c>
      <c r="G121" s="46" t="str">
        <f>IF(ISBLANK(Costs!G121), "", Costs!G121)</f>
        <v/>
      </c>
      <c r="H121" s="46" t="str">
        <f>IF(ISBLANK(Costs!H121), "", Costs!H121)</f>
        <v>Opex</v>
      </c>
      <c r="I121" s="46" t="b">
        <f>IF(ISBLANK(Costs!I121), "", Costs!I121)</f>
        <v>1</v>
      </c>
      <c r="J121" s="49"/>
      <c r="L121" s="44">
        <f>IF(ISBLANK(Costs!L121), 0, Costs!L121)</f>
        <v>2853.1262925167998</v>
      </c>
      <c r="N121" s="5"/>
      <c r="O121" s="54">
        <f>IF($C121="",0,IF($I121,INDEX(Assumptions!E$34:E$43,MATCH($C121,CriticalApp_Migration,0))*INDEX(Assumptions!$E$15:$G$22,MATCH($C121,Assumptions!$B$15:$B$22,0),MATCH($A$3,Options,0)),INDEX(Assumptions!E$51:E$53,MATCH($A$3,Assumptions!$B$51:$B$53,0))))</f>
        <v>0.2</v>
      </c>
      <c r="P121" s="54">
        <f>IF($C121="",0,IF($I121,INDEX(Assumptions!F$34:F$43,MATCH($C121,CriticalApp_Migration,0))*INDEX(Assumptions!$E$15:$G$22,MATCH($C121,Assumptions!$B$15:$B$22,0),MATCH($A$3,Options,0)),INDEX(Assumptions!F$51:F$53,MATCH($A$3,Assumptions!$B$51:$B$53,0))))</f>
        <v>0.2</v>
      </c>
      <c r="Q121" s="54">
        <f>IF($C121="",0,IF($I121,INDEX(Assumptions!G$34:G$43,MATCH($C121,CriticalApp_Migration,0))*INDEX(Assumptions!$E$15:$G$22,MATCH($C121,Assumptions!$B$15:$B$22,0),MATCH($A$3,Options,0)),INDEX(Assumptions!G$51:G$53,MATCH($A$3,Assumptions!$B$51:$B$53,0))))</f>
        <v>0.45</v>
      </c>
      <c r="R121" s="54">
        <f>IF($C121="",0,IF($I121,INDEX(Assumptions!H$34:H$43,MATCH($C121,CriticalApp_Migration,0))*INDEX(Assumptions!$E$15:$G$22,MATCH($C121,Assumptions!$B$15:$B$22,0),MATCH($A$3,Options,0)),INDEX(Assumptions!H$51:H$53,MATCH($A$3,Assumptions!$B$51:$B$53,0))))</f>
        <v>0.6</v>
      </c>
      <c r="S121" s="54">
        <f>IF($C121="",0,IF($I121,INDEX(Assumptions!I$34:I$43,MATCH($C121,CriticalApp_Migration,0))*INDEX(Assumptions!$E$15:$G$22,MATCH($C121,Assumptions!$B$15:$B$22,0),MATCH($A$3,Options,0)),INDEX(Assumptions!I$51:I$53,MATCH($A$3,Assumptions!$B$51:$B$53,0))))</f>
        <v>0.6</v>
      </c>
      <c r="T121" s="5"/>
      <c r="U121" s="9">
        <f t="shared" si="3"/>
        <v>570.62525850335999</v>
      </c>
      <c r="V121" s="9">
        <f t="shared" si="4"/>
        <v>570.62525850335999</v>
      </c>
      <c r="W121" s="9">
        <f t="shared" si="5"/>
        <v>1283.9068316325599</v>
      </c>
      <c r="X121" s="9">
        <f t="shared" si="6"/>
        <v>1711.8757755100798</v>
      </c>
      <c r="Y121" s="9">
        <f t="shared" si="7"/>
        <v>1711.8757755100798</v>
      </c>
      <c r="Z121"/>
      <c r="AB121"/>
      <c r="AC121"/>
      <c r="AD121"/>
      <c r="AE121"/>
      <c r="AG121"/>
      <c r="AH121"/>
      <c r="AI121"/>
      <c r="AJ121"/>
      <c r="AK121"/>
      <c r="AL121"/>
      <c r="AM121"/>
      <c r="AN121"/>
      <c r="AO121"/>
      <c r="AP121"/>
      <c r="AQ121"/>
      <c r="AR121"/>
    </row>
    <row r="122" spans="1:44" ht="12.75" customHeight="1" x14ac:dyDescent="0.25">
      <c r="A122"/>
      <c r="B122" s="46" t="str">
        <f>IF(ISBLANK(Costs!B122), "", Costs!B122)</f>
        <v/>
      </c>
      <c r="C122" s="46" t="str">
        <f>IF(ISBLANK(Costs!C122), "", Costs!C122)</f>
        <v/>
      </c>
      <c r="D122" s="46" t="str">
        <f>IF(ISBLANK(Costs!D122), "", Costs!D122)</f>
        <v/>
      </c>
      <c r="E122" s="46" t="str">
        <f>IF(ISBLANK(Costs!E122), "", Costs!E122)</f>
        <v/>
      </c>
      <c r="F122" s="46" t="str">
        <f>IF(ISBLANK(Costs!F122), "", Costs!F122)</f>
        <v/>
      </c>
      <c r="G122" s="46" t="str">
        <f>IF(ISBLANK(Costs!G122), "", Costs!G122)</f>
        <v/>
      </c>
      <c r="H122" s="46" t="str">
        <f>IF(ISBLANK(Costs!H122), "", Costs!H122)</f>
        <v/>
      </c>
      <c r="I122" s="46" t="str">
        <f>IF(ISBLANK(Costs!I122), "", Costs!I122)</f>
        <v/>
      </c>
      <c r="J122" s="49"/>
      <c r="L122" s="44">
        <f>IF(ISBLANK(Costs!L122), 0, Costs!L122)</f>
        <v>0</v>
      </c>
      <c r="N122" s="5"/>
      <c r="O122" s="54">
        <f>IF($C122="",0,IF($I122,INDEX(Assumptions!E$34:E$43,MATCH($C122,CriticalApp_Migration,0))*INDEX(Assumptions!$E$15:$G$22,MATCH($C122,Assumptions!$B$15:$B$22,0),MATCH($A$3,Options,0)),INDEX(Assumptions!E$51:E$53,MATCH($A$3,Assumptions!$B$51:$B$53,0))))</f>
        <v>0</v>
      </c>
      <c r="P122" s="54">
        <f>IF($C122="",0,IF($I122,INDEX(Assumptions!F$34:F$43,MATCH($C122,CriticalApp_Migration,0))*INDEX(Assumptions!$E$15:$G$22,MATCH($C122,Assumptions!$B$15:$B$22,0),MATCH($A$3,Options,0)),INDEX(Assumptions!F$51:F$53,MATCH($A$3,Assumptions!$B$51:$B$53,0))))</f>
        <v>0</v>
      </c>
      <c r="Q122" s="54">
        <f>IF($C122="",0,IF($I122,INDEX(Assumptions!G$34:G$43,MATCH($C122,CriticalApp_Migration,0))*INDEX(Assumptions!$E$15:$G$22,MATCH($C122,Assumptions!$B$15:$B$22,0),MATCH($A$3,Options,0)),INDEX(Assumptions!G$51:G$53,MATCH($A$3,Assumptions!$B$51:$B$53,0))))</f>
        <v>0</v>
      </c>
      <c r="R122" s="54">
        <f>IF($C122="",0,IF($I122,INDEX(Assumptions!H$34:H$43,MATCH($C122,CriticalApp_Migration,0))*INDEX(Assumptions!$E$15:$G$22,MATCH($C122,Assumptions!$B$15:$B$22,0),MATCH($A$3,Options,0)),INDEX(Assumptions!H$51:H$53,MATCH($A$3,Assumptions!$B$51:$B$53,0))))</f>
        <v>0</v>
      </c>
      <c r="S122" s="54">
        <f>IF($C122="",0,IF($I122,INDEX(Assumptions!I$34:I$43,MATCH($C122,CriticalApp_Migration,0))*INDEX(Assumptions!$E$15:$G$22,MATCH($C122,Assumptions!$B$15:$B$22,0),MATCH($A$3,Options,0)),INDEX(Assumptions!I$51:I$53,MATCH($A$3,Assumptions!$B$51:$B$53,0))))</f>
        <v>0</v>
      </c>
      <c r="T122" s="5"/>
      <c r="U122" s="9">
        <f t="shared" si="3"/>
        <v>0</v>
      </c>
      <c r="V122" s="9">
        <f t="shared" si="4"/>
        <v>0</v>
      </c>
      <c r="W122" s="9">
        <f t="shared" si="5"/>
        <v>0</v>
      </c>
      <c r="X122" s="9">
        <f t="shared" si="6"/>
        <v>0</v>
      </c>
      <c r="Y122" s="9">
        <f t="shared" si="7"/>
        <v>0</v>
      </c>
      <c r="Z122"/>
      <c r="AB122"/>
      <c r="AC122"/>
      <c r="AD122"/>
      <c r="AE122"/>
      <c r="AG122"/>
      <c r="AH122"/>
      <c r="AI122"/>
      <c r="AJ122"/>
      <c r="AK122"/>
      <c r="AL122"/>
      <c r="AM122"/>
      <c r="AN122"/>
      <c r="AO122"/>
      <c r="AP122"/>
      <c r="AQ122"/>
      <c r="AR122"/>
    </row>
    <row r="123" spans="1:44" ht="12.75" customHeight="1" x14ac:dyDescent="0.25">
      <c r="A123"/>
      <c r="B123" s="46" t="str">
        <f>IF(ISBLANK(Costs!B123), "", Costs!B123)</f>
        <v/>
      </c>
      <c r="C123" s="46" t="str">
        <f>IF(ISBLANK(Costs!C123), "", Costs!C123)</f>
        <v/>
      </c>
      <c r="D123" s="46" t="str">
        <f>IF(ISBLANK(Costs!D123), "", Costs!D123)</f>
        <v/>
      </c>
      <c r="E123" s="46" t="str">
        <f>IF(ISBLANK(Costs!E123), "", Costs!E123)</f>
        <v/>
      </c>
      <c r="F123" s="46" t="str">
        <f>IF(ISBLANK(Costs!F123), "", Costs!F123)</f>
        <v/>
      </c>
      <c r="G123" s="46" t="str">
        <f>IF(ISBLANK(Costs!G123), "", Costs!G123)</f>
        <v/>
      </c>
      <c r="H123" s="46" t="str">
        <f>IF(ISBLANK(Costs!H123), "", Costs!H123)</f>
        <v/>
      </c>
      <c r="I123" s="46" t="str">
        <f>IF(ISBLANK(Costs!I123), "", Costs!I123)</f>
        <v/>
      </c>
      <c r="J123" s="49"/>
      <c r="L123" s="44">
        <f>IF(ISBLANK(Costs!L123), 0, Costs!L123)</f>
        <v>0</v>
      </c>
      <c r="N123" s="5"/>
      <c r="O123" s="54">
        <f>IF($C123="",0,IF($I123,INDEX(Assumptions!E$34:E$43,MATCH($C123,CriticalApp_Migration,0))*INDEX(Assumptions!$E$15:$G$22,MATCH($C123,Assumptions!$B$15:$B$22,0),MATCH($A$3,Options,0)),INDEX(Assumptions!E$51:E$53,MATCH($A$3,Assumptions!$B$51:$B$53,0))))</f>
        <v>0</v>
      </c>
      <c r="P123" s="54">
        <f>IF($C123="",0,IF($I123,INDEX(Assumptions!F$34:F$43,MATCH($C123,CriticalApp_Migration,0))*INDEX(Assumptions!$E$15:$G$22,MATCH($C123,Assumptions!$B$15:$B$22,0),MATCH($A$3,Options,0)),INDEX(Assumptions!F$51:F$53,MATCH($A$3,Assumptions!$B$51:$B$53,0))))</f>
        <v>0</v>
      </c>
      <c r="Q123" s="54">
        <f>IF($C123="",0,IF($I123,INDEX(Assumptions!G$34:G$43,MATCH($C123,CriticalApp_Migration,0))*INDEX(Assumptions!$E$15:$G$22,MATCH($C123,Assumptions!$B$15:$B$22,0),MATCH($A$3,Options,0)),INDEX(Assumptions!G$51:G$53,MATCH($A$3,Assumptions!$B$51:$B$53,0))))</f>
        <v>0</v>
      </c>
      <c r="R123" s="54">
        <f>IF($C123="",0,IF($I123,INDEX(Assumptions!H$34:H$43,MATCH($C123,CriticalApp_Migration,0))*INDEX(Assumptions!$E$15:$G$22,MATCH($C123,Assumptions!$B$15:$B$22,0),MATCH($A$3,Options,0)),INDEX(Assumptions!H$51:H$53,MATCH($A$3,Assumptions!$B$51:$B$53,0))))</f>
        <v>0</v>
      </c>
      <c r="S123" s="54">
        <f>IF($C123="",0,IF($I123,INDEX(Assumptions!I$34:I$43,MATCH($C123,CriticalApp_Migration,0))*INDEX(Assumptions!$E$15:$G$22,MATCH($C123,Assumptions!$B$15:$B$22,0),MATCH($A$3,Options,0)),INDEX(Assumptions!I$51:I$53,MATCH($A$3,Assumptions!$B$51:$B$53,0))))</f>
        <v>0</v>
      </c>
      <c r="T123" s="5"/>
      <c r="U123" s="9">
        <f t="shared" si="3"/>
        <v>0</v>
      </c>
      <c r="V123" s="9">
        <f t="shared" si="4"/>
        <v>0</v>
      </c>
      <c r="W123" s="9">
        <f t="shared" si="5"/>
        <v>0</v>
      </c>
      <c r="X123" s="9">
        <f t="shared" si="6"/>
        <v>0</v>
      </c>
      <c r="Y123" s="9">
        <f t="shared" si="7"/>
        <v>0</v>
      </c>
      <c r="Z123"/>
      <c r="AB123"/>
      <c r="AC123"/>
      <c r="AD123"/>
      <c r="AE123"/>
      <c r="AG123"/>
      <c r="AH123"/>
      <c r="AI123"/>
      <c r="AJ123"/>
      <c r="AK123"/>
      <c r="AL123"/>
      <c r="AM123"/>
      <c r="AN123"/>
      <c r="AO123"/>
      <c r="AP123"/>
      <c r="AQ123"/>
      <c r="AR123"/>
    </row>
    <row r="124" spans="1:44" ht="12.75" customHeigh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AI124"/>
    </row>
    <row r="125" spans="1:44" ht="12.75" customHeight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AI125"/>
    </row>
    <row r="126" spans="1:44" ht="12.75" customHeight="1" x14ac:dyDescent="0.25">
      <c r="A126"/>
      <c r="B126" s="46" t="str">
        <f>IF(ISBLANK(Costs!B126), "", Costs!B126)</f>
        <v>Cloud</v>
      </c>
      <c r="C126" s="46" t="str">
        <f>IF(ISBLANK(Costs!C126), "", Costs!C126)</f>
        <v/>
      </c>
      <c r="D126" s="46" t="str">
        <f>IF(ISBLANK(Costs!D126), "", Costs!D126)</f>
        <v/>
      </c>
      <c r="E126" s="46" t="str">
        <f>IF(ISBLANK(Costs!E126), "", Costs!E126)</f>
        <v/>
      </c>
      <c r="F126" s="46" t="str">
        <f>IF(ISBLANK(Costs!F126), "", Costs!F126)</f>
        <v>Labour</v>
      </c>
      <c r="G126" s="46" t="str">
        <f>IF(ISBLANK(Costs!G126), "", Costs!G126)</f>
        <v/>
      </c>
      <c r="H126" s="46" t="str">
        <f>IF(ISBLANK(Costs!H126), "", Costs!H126)</f>
        <v>Opex reduction</v>
      </c>
      <c r="I126" s="46" t="b">
        <f>IF(ISBLANK(Costs!I126), "", Costs!I126)</f>
        <v>0</v>
      </c>
      <c r="J126" s="49"/>
      <c r="L126"/>
      <c r="M126" s="55">
        <f>Costs!M126</f>
        <v>0.05</v>
      </c>
      <c r="N126" s="5"/>
      <c r="O126"/>
      <c r="P126"/>
      <c r="Q126"/>
      <c r="R126"/>
      <c r="S126"/>
      <c r="U126" s="9">
        <f>$M126*SUM($U$25:U$74)</f>
        <v>-9056.359102090084</v>
      </c>
      <c r="V126" s="9">
        <f>$M126*SUM($U$25:V$74)</f>
        <v>-18998.8803605514</v>
      </c>
      <c r="W126" s="9">
        <f>$M126*SUM($U$25:W$74)</f>
        <v>-29089.074698014825</v>
      </c>
      <c r="X126" s="9">
        <f>$M126*SUM($U$25:X$74)</f>
        <v>-275699.16103778378</v>
      </c>
      <c r="Y126" s="9">
        <f>$M126*SUM($U$25:Y$74)</f>
        <v>-290814.77141581726</v>
      </c>
      <c r="AI126"/>
    </row>
    <row r="127" spans="1:44" ht="12.75" customHeight="1" x14ac:dyDescent="0.25">
      <c r="A127"/>
      <c r="B127" s="46" t="str">
        <f>IF(ISBLANK(Costs!B127), "", Costs!B127)</f>
        <v>Cloud</v>
      </c>
      <c r="C127" s="46" t="str">
        <f>IF(ISBLANK(Costs!C127), "", Costs!C127)</f>
        <v/>
      </c>
      <c r="D127" s="46" t="str">
        <f>IF(ISBLANK(Costs!D127), "", Costs!D127)</f>
        <v/>
      </c>
      <c r="E127" s="46" t="str">
        <f>IF(ISBLANK(Costs!E127), "", Costs!E127)</f>
        <v/>
      </c>
      <c r="F127" s="46" t="str">
        <f>IF(ISBLANK(Costs!F127), "", Costs!F127)</f>
        <v>Labour</v>
      </c>
      <c r="G127" s="46" t="str">
        <f>IF(ISBLANK(Costs!G127), "", Costs!G127)</f>
        <v/>
      </c>
      <c r="H127" s="46" t="str">
        <f>IF(ISBLANK(Costs!H127), "", Costs!H127)</f>
        <v>Opex reduction</v>
      </c>
      <c r="I127" s="46" t="b">
        <f>IF(ISBLANK(Costs!I127), "", Costs!I127)</f>
        <v>0</v>
      </c>
      <c r="J127" s="49"/>
      <c r="L127"/>
      <c r="M127" s="55">
        <f>Costs!M127</f>
        <v>0</v>
      </c>
      <c r="N127" s="5"/>
      <c r="O127"/>
      <c r="P127"/>
      <c r="Q127"/>
      <c r="R127"/>
      <c r="S127"/>
      <c r="U127" s="9">
        <f>$M127*SUM($U$25:U$74)</f>
        <v>0</v>
      </c>
      <c r="V127" s="9">
        <f>$M127*SUM($U$25:V$74)</f>
        <v>0</v>
      </c>
      <c r="W127" s="9">
        <f>$M127*SUM($U$25:W$74)</f>
        <v>0</v>
      </c>
      <c r="X127" s="9">
        <f>$M127*SUM($U$25:X$74)</f>
        <v>0</v>
      </c>
      <c r="Y127" s="9">
        <f>$M127*SUM($U$25:Y$74)</f>
        <v>0</v>
      </c>
      <c r="AI127"/>
    </row>
    <row r="128" spans="1:44" ht="12.75" customHeight="1" x14ac:dyDescent="0.25">
      <c r="A12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161"/>
      <c r="AB128" s="8"/>
      <c r="AC128" s="8"/>
      <c r="AD128" s="8"/>
      <c r="AI128"/>
    </row>
    <row r="129" spans="1:35" ht="12.75" customHeight="1" x14ac:dyDescent="0.25">
      <c r="A129"/>
      <c r="I129" s="24"/>
      <c r="J129" s="49"/>
      <c r="N129" s="90"/>
      <c r="T129" s="3"/>
      <c r="AD129"/>
      <c r="AI129"/>
    </row>
    <row r="130" spans="1:35" ht="12.75" customHeight="1" x14ac:dyDescent="0.25">
      <c r="A130"/>
      <c r="B130" s="46" t="str">
        <f>IF(ISBLANK(Costs!B130), "", Costs!B130)</f>
        <v>Cloud</v>
      </c>
      <c r="C130" s="46" t="str">
        <f>IF(ISBLANK(Costs!C130), "", Costs!C130)</f>
        <v>Exchange backup storage</v>
      </c>
      <c r="D130" s="46" t="str">
        <f>IF(ISBLANK(Costs!D130), "", Costs!D130)</f>
        <v>Storage</v>
      </c>
      <c r="E130" s="46" t="str">
        <f>IF(ISBLANK(Costs!E130), "", Costs!E130)</f>
        <v/>
      </c>
      <c r="F130" s="46" t="str">
        <f>IF(ISBLANK(Costs!F130), "", Costs!F130)</f>
        <v>Contracts</v>
      </c>
      <c r="G130" s="46" t="str">
        <f>IF(ISBLANK(Costs!G130), "", Costs!G130)</f>
        <v>Exchange</v>
      </c>
      <c r="H130" s="46" t="str">
        <f>IF(ISBLANK(Costs!H130), "", Costs!H130)</f>
        <v>Opex</v>
      </c>
      <c r="I130" s="46" t="b">
        <f>IF(ISBLANK(Costs!I130), "", Costs!I130)</f>
        <v>0</v>
      </c>
      <c r="J130" s="49"/>
      <c r="M130" s="55">
        <f>IF(ISNA(MATCH($C130,CriticalApps,0)),0,INDEX(Assumptions!$E$15:$H$26,MATCH($C130,CriticalApps,0),MATCH($A$3,Options,0)))</f>
        <v>0</v>
      </c>
      <c r="N130" s="86"/>
      <c r="T130"/>
      <c r="U130" s="51">
        <f t="shared" ref="U130:Y131" si="8">SUMIFS( U$8:U$127, $D$8:$D$127,$D130,$H$8:$H$127, $H130 )*$M130</f>
        <v>0</v>
      </c>
      <c r="V130" s="51">
        <f t="shared" si="8"/>
        <v>0</v>
      </c>
      <c r="W130" s="51">
        <f t="shared" si="8"/>
        <v>0</v>
      </c>
      <c r="X130" s="51">
        <f t="shared" si="8"/>
        <v>0</v>
      </c>
      <c r="Y130" s="51">
        <f t="shared" si="8"/>
        <v>0</v>
      </c>
      <c r="AD130"/>
      <c r="AI130"/>
    </row>
    <row r="131" spans="1:35" ht="12.75" customHeight="1" x14ac:dyDescent="0.25">
      <c r="A131"/>
      <c r="B131" s="46" t="str">
        <f>IF(ISBLANK(Costs!B131), "", Costs!B131)</f>
        <v>Cloud</v>
      </c>
      <c r="C131" s="46" t="str">
        <f>IF(ISBLANK(Costs!C131), "", Costs!C131)</f>
        <v>Cloud operation charge</v>
      </c>
      <c r="D131" s="46" t="str">
        <f>IF(ISBLANK(Costs!D131), "", Costs!D131)</f>
        <v>Server</v>
      </c>
      <c r="E131" s="46" t="str">
        <f>IF(ISBLANK(Costs!E131), "", Costs!E131)</f>
        <v/>
      </c>
      <c r="F131" s="46" t="str">
        <f>IF(ISBLANK(Costs!F131), "", Costs!F131)</f>
        <v>Contracts</v>
      </c>
      <c r="G131" s="46" t="str">
        <f>IF(ISBLANK(Costs!G131), "", Costs!G131)</f>
        <v/>
      </c>
      <c r="H131" s="46" t="str">
        <f>IF(ISBLANK(Costs!H131), "", Costs!H131)</f>
        <v>Opex</v>
      </c>
      <c r="I131" s="46" t="b">
        <f>IF(ISBLANK(Costs!I131), "", Costs!I131)</f>
        <v>0</v>
      </c>
      <c r="J131" s="49"/>
      <c r="M131" s="55">
        <f>IF(ISNA(MATCH($C131,CriticalApps,0)),0,INDEX(Assumptions!$E$15:$H$26,MATCH($C131,CriticalApps,0),MATCH($A$3,Options,0)))</f>
        <v>0.13500000000000001</v>
      </c>
      <c r="N131" s="86"/>
      <c r="T131"/>
      <c r="U131" s="51">
        <f t="shared" si="8"/>
        <v>60294.905849411007</v>
      </c>
      <c r="V131" s="51">
        <f t="shared" si="8"/>
        <v>72670.829960771007</v>
      </c>
      <c r="W131" s="51">
        <f t="shared" si="8"/>
        <v>88875.896556131003</v>
      </c>
      <c r="X131" s="51">
        <f t="shared" si="8"/>
        <v>126550.91899069102</v>
      </c>
      <c r="Y131" s="51">
        <f t="shared" si="8"/>
        <v>138926.84310205103</v>
      </c>
      <c r="AD131"/>
      <c r="AI131"/>
    </row>
    <row r="132" spans="1:35" ht="12.75" customHeight="1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AD132"/>
      <c r="AI132"/>
    </row>
    <row r="133" spans="1:35" ht="12.75" customHeight="1" x14ac:dyDescent="0.25">
      <c r="A133"/>
      <c r="B133" s="46" t="str">
        <f>IF(ISBLANK(Costs!B133), "", Costs!B133)</f>
        <v>Infrastructure</v>
      </c>
      <c r="C133" s="46" t="str">
        <f>IF(ISBLANK(Costs!C133), "", Costs!C133)</f>
        <v>Infrastructure Labour</v>
      </c>
      <c r="D133" s="46" t="str">
        <f>IF(ISBLANK(Costs!D133), "", Costs!D133)</f>
        <v>Infrastructure Labour</v>
      </c>
      <c r="E133" s="46" t="str">
        <f>IF(ISBLANK(Costs!E133), "", Costs!E133)</f>
        <v/>
      </c>
      <c r="F133" s="46" t="str">
        <f>IF(ISBLANK(Costs!F133), "", Costs!F133)</f>
        <v>Labour</v>
      </c>
      <c r="G133" s="46" t="str">
        <f>IF(ISBLANK(Costs!G133), "", Costs!G133)</f>
        <v/>
      </c>
      <c r="H133" s="46" t="str">
        <f>IF(ISBLANK(Costs!H133), "", Costs!H133)</f>
        <v>Capex reduction</v>
      </c>
      <c r="I133" s="46" t="b">
        <f>IF(ISBLANK(Costs!I133), "", Costs!I133)</f>
        <v>0</v>
      </c>
      <c r="J133" s="49"/>
      <c r="M133" s="55">
        <f>IF(ISNA(MATCH($C133,CriticalApps,0)),0,INDEX(Assumptions!$E$15:$H$26,MATCH($C133,CriticalApps,0),MATCH($A$3,Options,0)))</f>
        <v>0</v>
      </c>
      <c r="N133" s="86"/>
      <c r="T133"/>
      <c r="U133" s="51">
        <f t="shared" ref="U133:Y138" si="9">SUMIFS( U$8:U$127,$H$8:$H$127, $H133 )*$M133</f>
        <v>0</v>
      </c>
      <c r="V133" s="51">
        <f t="shared" si="9"/>
        <v>0</v>
      </c>
      <c r="W133" s="51">
        <f t="shared" si="9"/>
        <v>0</v>
      </c>
      <c r="X133" s="51">
        <f t="shared" si="9"/>
        <v>0</v>
      </c>
      <c r="Y133" s="51">
        <f t="shared" si="9"/>
        <v>0</v>
      </c>
      <c r="AD133"/>
      <c r="AI133"/>
    </row>
    <row r="134" spans="1:35" ht="12.75" customHeight="1" x14ac:dyDescent="0.25">
      <c r="A134"/>
      <c r="B134" s="46" t="str">
        <f>IF(ISBLANK(Costs!B134), "", Costs!B134)</f>
        <v>Infrastructure</v>
      </c>
      <c r="C134" s="46" t="str">
        <f>IF(ISBLANK(Costs!C134), "", Costs!C134)</f>
        <v>Infrastructure contractors</v>
      </c>
      <c r="D134" s="46" t="str">
        <f>IF(ISBLANK(Costs!D134), "", Costs!D134)</f>
        <v>Infrastructure contractors</v>
      </c>
      <c r="E134" s="46" t="str">
        <f>IF(ISBLANK(Costs!E134), "", Costs!E134)</f>
        <v/>
      </c>
      <c r="F134" s="46" t="str">
        <f>IF(ISBLANK(Costs!F134), "", Costs!F134)</f>
        <v>Labour</v>
      </c>
      <c r="G134" s="46" t="str">
        <f>IF(ISBLANK(Costs!G134), "", Costs!G134)</f>
        <v/>
      </c>
      <c r="H134" s="46" t="str">
        <f>IF(ISBLANK(Costs!H134), "", Costs!H134)</f>
        <v>Capex reduction</v>
      </c>
      <c r="I134" s="46" t="b">
        <f>IF(ISBLANK(Costs!I134), "", Costs!I134)</f>
        <v>0</v>
      </c>
      <c r="J134" s="49"/>
      <c r="M134" s="55">
        <f>IF(ISNA(MATCH($C134,CriticalApps,0)),0,INDEX(Assumptions!$E$15:$H$26,MATCH($C134,CriticalApps,0),MATCH($A$3,Options,0)))</f>
        <v>0</v>
      </c>
      <c r="N134" s="86"/>
      <c r="T134"/>
      <c r="U134" s="51">
        <f t="shared" si="9"/>
        <v>0</v>
      </c>
      <c r="V134" s="51">
        <f t="shared" si="9"/>
        <v>0</v>
      </c>
      <c r="W134" s="51">
        <f t="shared" si="9"/>
        <v>0</v>
      </c>
      <c r="X134" s="51">
        <f t="shared" si="9"/>
        <v>0</v>
      </c>
      <c r="Y134" s="51">
        <f t="shared" si="9"/>
        <v>0</v>
      </c>
      <c r="AD134"/>
      <c r="AI134"/>
    </row>
    <row r="135" spans="1:35" ht="12.75" customHeight="1" x14ac:dyDescent="0.25">
      <c r="A135"/>
      <c r="B135" s="46" t="str">
        <f>IF(ISBLANK(Costs!B135), "", Costs!B135)</f>
        <v/>
      </c>
      <c r="C135" s="46" t="str">
        <f>IF(ISBLANK(Costs!C135), "", Costs!C135)</f>
        <v/>
      </c>
      <c r="D135" s="46" t="str">
        <f>IF(ISBLANK(Costs!D135), "", Costs!D135)</f>
        <v/>
      </c>
      <c r="E135" s="46" t="str">
        <f>IF(ISBLANK(Costs!E135), "", Costs!E135)</f>
        <v/>
      </c>
      <c r="F135" s="46" t="str">
        <f>IF(ISBLANK(Costs!F135), "", Costs!F135)</f>
        <v>Labour</v>
      </c>
      <c r="G135" s="46" t="str">
        <f>IF(ISBLANK(Costs!G135), "", Costs!G135)</f>
        <v/>
      </c>
      <c r="H135" s="46" t="str">
        <f>IF(ISBLANK(Costs!H135), "", Costs!H135)</f>
        <v>Capex reduction</v>
      </c>
      <c r="I135" s="46" t="b">
        <f>IF(ISBLANK(Costs!I135), "", Costs!I135)</f>
        <v>0</v>
      </c>
      <c r="J135" s="49"/>
      <c r="M135" s="55">
        <f>IF(ISNA(MATCH($C135,CriticalApps,0)),0,INDEX(Assumptions!$E$15:$H$26,MATCH($C135,CriticalApps,0),MATCH($A$3,Options,0)))</f>
        <v>0</v>
      </c>
      <c r="N135" s="86"/>
      <c r="T135"/>
      <c r="U135" s="51">
        <f t="shared" si="9"/>
        <v>0</v>
      </c>
      <c r="V135" s="51">
        <f t="shared" si="9"/>
        <v>0</v>
      </c>
      <c r="W135" s="51">
        <f t="shared" si="9"/>
        <v>0</v>
      </c>
      <c r="X135" s="51">
        <f t="shared" si="9"/>
        <v>0</v>
      </c>
      <c r="Y135" s="51">
        <f t="shared" si="9"/>
        <v>0</v>
      </c>
      <c r="AD135"/>
      <c r="AI135"/>
    </row>
    <row r="136" spans="1:35" ht="12.75" customHeight="1" x14ac:dyDescent="0.25">
      <c r="A136"/>
      <c r="B136" s="46" t="str">
        <f>IF(ISBLANK(Costs!B136), "", Costs!B136)</f>
        <v/>
      </c>
      <c r="C136" s="46" t="str">
        <f>IF(ISBLANK(Costs!C136), "", Costs!C136)</f>
        <v/>
      </c>
      <c r="D136" s="46" t="str">
        <f>IF(ISBLANK(Costs!D136), "", Costs!D136)</f>
        <v/>
      </c>
      <c r="E136" s="46" t="str">
        <f>IF(ISBLANK(Costs!E136), "", Costs!E136)</f>
        <v/>
      </c>
      <c r="F136" s="46" t="str">
        <f>IF(ISBLANK(Costs!F136), "", Costs!F136)</f>
        <v>Labour</v>
      </c>
      <c r="G136" s="46" t="str">
        <f>IF(ISBLANK(Costs!G136), "", Costs!G136)</f>
        <v/>
      </c>
      <c r="H136" s="46" t="str">
        <f>IF(ISBLANK(Costs!H136), "", Costs!H136)</f>
        <v>Capex reduction</v>
      </c>
      <c r="I136" s="46" t="b">
        <f>IF(ISBLANK(Costs!I136), "", Costs!I136)</f>
        <v>0</v>
      </c>
      <c r="J136" s="49"/>
      <c r="M136" s="55">
        <f>IF(ISNA(MATCH($C136,CriticalApps,0)),0,INDEX(Assumptions!$E$15:$H$26,MATCH($C136,CriticalApps,0),MATCH($A$3,Options,0)))</f>
        <v>0</v>
      </c>
      <c r="N136" s="86"/>
      <c r="T136"/>
      <c r="U136" s="51">
        <f t="shared" si="9"/>
        <v>0</v>
      </c>
      <c r="V136" s="51">
        <f t="shared" si="9"/>
        <v>0</v>
      </c>
      <c r="W136" s="51">
        <f t="shared" si="9"/>
        <v>0</v>
      </c>
      <c r="X136" s="51">
        <f t="shared" si="9"/>
        <v>0</v>
      </c>
      <c r="Y136" s="51">
        <f t="shared" si="9"/>
        <v>0</v>
      </c>
      <c r="AD136"/>
      <c r="AI136"/>
    </row>
    <row r="137" spans="1:35" ht="12.75" customHeight="1" x14ac:dyDescent="0.25">
      <c r="A137"/>
      <c r="B137" s="46" t="str">
        <f>IF(ISBLANK(Costs!B137), "", Costs!B137)</f>
        <v/>
      </c>
      <c r="C137" s="46" t="str">
        <f>IF(ISBLANK(Costs!C137), "", Costs!C137)</f>
        <v/>
      </c>
      <c r="D137" s="46" t="str">
        <f>IF(ISBLANK(Costs!D137), "", Costs!D137)</f>
        <v/>
      </c>
      <c r="E137" s="46" t="str">
        <f>IF(ISBLANK(Costs!E137), "", Costs!E137)</f>
        <v/>
      </c>
      <c r="F137" s="46" t="str">
        <f>IF(ISBLANK(Costs!F137), "", Costs!F137)</f>
        <v>Labour</v>
      </c>
      <c r="G137" s="46" t="str">
        <f>IF(ISBLANK(Costs!G137), "", Costs!G137)</f>
        <v/>
      </c>
      <c r="H137" s="46" t="str">
        <f>IF(ISBLANK(Costs!H137), "", Costs!H137)</f>
        <v>Capex reduction</v>
      </c>
      <c r="I137" s="46" t="b">
        <f>IF(ISBLANK(Costs!I137), "", Costs!I137)</f>
        <v>0</v>
      </c>
      <c r="J137" s="49"/>
      <c r="M137" s="55">
        <f>IF(ISNA(MATCH($C137,CriticalApps,0)),0,INDEX(Assumptions!$E$15:$H$26,MATCH($C137,CriticalApps,0),MATCH($A$3,Options,0)))</f>
        <v>0</v>
      </c>
      <c r="N137" s="86"/>
      <c r="T137"/>
      <c r="U137" s="51">
        <f t="shared" si="9"/>
        <v>0</v>
      </c>
      <c r="V137" s="51">
        <f t="shared" si="9"/>
        <v>0</v>
      </c>
      <c r="W137" s="51">
        <f t="shared" si="9"/>
        <v>0</v>
      </c>
      <c r="X137" s="51">
        <f t="shared" si="9"/>
        <v>0</v>
      </c>
      <c r="Y137" s="51">
        <f t="shared" si="9"/>
        <v>0</v>
      </c>
      <c r="AD137"/>
      <c r="AI137"/>
    </row>
    <row r="138" spans="1:35" ht="12.75" customHeight="1" x14ac:dyDescent="0.25">
      <c r="A138"/>
      <c r="B138" s="46" t="str">
        <f>IF(ISBLANK(Costs!B138), "", Costs!B138)</f>
        <v/>
      </c>
      <c r="C138" s="46" t="str">
        <f>IF(ISBLANK(Costs!C138), "", Costs!C138)</f>
        <v/>
      </c>
      <c r="D138" s="46" t="str">
        <f>IF(ISBLANK(Costs!D138), "", Costs!D138)</f>
        <v/>
      </c>
      <c r="E138" s="46" t="str">
        <f>IF(ISBLANK(Costs!E138), "", Costs!E138)</f>
        <v/>
      </c>
      <c r="F138" s="46" t="str">
        <f>IF(ISBLANK(Costs!F138), "", Costs!F138)</f>
        <v>Labour</v>
      </c>
      <c r="G138" s="46" t="str">
        <f>IF(ISBLANK(Costs!G138), "", Costs!G138)</f>
        <v/>
      </c>
      <c r="H138" s="46" t="str">
        <f>IF(ISBLANK(Costs!H138), "", Costs!H138)</f>
        <v>Capex reduction</v>
      </c>
      <c r="I138" s="46" t="b">
        <f>IF(ISBLANK(Costs!I138), "", Costs!I138)</f>
        <v>0</v>
      </c>
      <c r="J138" s="49"/>
      <c r="M138" s="55">
        <f>IF(ISNA(MATCH($C138,CriticalApps,0)),0,INDEX(Assumptions!$E$15:$H$26,MATCH($C138,CriticalApps,0),MATCH($A$3,Options,0)))</f>
        <v>0</v>
      </c>
      <c r="N138" s="86"/>
      <c r="T138"/>
      <c r="U138" s="51">
        <f t="shared" si="9"/>
        <v>0</v>
      </c>
      <c r="V138" s="51">
        <f t="shared" si="9"/>
        <v>0</v>
      </c>
      <c r="W138" s="51">
        <f t="shared" si="9"/>
        <v>0</v>
      </c>
      <c r="X138" s="51">
        <f t="shared" si="9"/>
        <v>0</v>
      </c>
      <c r="Y138" s="51">
        <f t="shared" si="9"/>
        <v>0</v>
      </c>
      <c r="AD138"/>
      <c r="AI138"/>
    </row>
    <row r="139" spans="1:35" ht="12.75" customHeight="1" x14ac:dyDescent="0.25">
      <c r="A139"/>
      <c r="I139" s="3"/>
      <c r="J139" s="49"/>
      <c r="N139" s="90"/>
      <c r="T139" s="3"/>
      <c r="AD139"/>
      <c r="AI139"/>
    </row>
    <row r="140" spans="1:35" ht="12.75" customHeight="1" x14ac:dyDescent="0.25">
      <c r="A140"/>
      <c r="I140" s="3"/>
      <c r="J140" s="49"/>
      <c r="N140" s="90"/>
      <c r="T140" s="3"/>
      <c r="AD140"/>
      <c r="AI140"/>
    </row>
    <row r="141" spans="1:35" ht="12.75" customHeight="1" x14ac:dyDescent="0.25">
      <c r="A141"/>
      <c r="I141" s="3"/>
      <c r="J141" s="49"/>
      <c r="N141" s="90"/>
      <c r="T141" s="3"/>
      <c r="AD141"/>
      <c r="AI141"/>
    </row>
    <row r="142" spans="1:35" ht="12.75" customHeight="1" x14ac:dyDescent="0.25">
      <c r="A142"/>
      <c r="B142" s="11" t="s">
        <v>70</v>
      </c>
      <c r="C142" s="11"/>
      <c r="D142" s="11"/>
      <c r="E142" s="72"/>
      <c r="F142" s="72"/>
      <c r="G142" s="72"/>
      <c r="H142" s="15"/>
      <c r="I142" s="11"/>
      <c r="J142" s="34"/>
      <c r="K142" s="15"/>
      <c r="L142" s="11"/>
      <c r="M142" s="15"/>
      <c r="N142" s="8"/>
      <c r="O142" s="11"/>
      <c r="P142" s="11"/>
      <c r="Q142" s="11"/>
      <c r="R142" s="11"/>
      <c r="S142" s="11"/>
      <c r="T142" s="11"/>
      <c r="U142" s="12">
        <f>SUM(U8:U138)</f>
        <v>4403899.9087196207</v>
      </c>
      <c r="V142" s="12">
        <f>SUM(V8:V138)</f>
        <v>5032201.0861971946</v>
      </c>
      <c r="W142" s="12">
        <f>SUM(W8:W138)</f>
        <v>3998700.6643557264</v>
      </c>
      <c r="X142" s="12">
        <f>SUM(X8:X138)</f>
        <v>9111666.9930679426</v>
      </c>
      <c r="Y142" s="12">
        <f>SUM(Y8:Y138)</f>
        <v>4653458.7415291229</v>
      </c>
      <c r="AD142"/>
      <c r="AI142"/>
    </row>
    <row r="143" spans="1:35" ht="12.75" customHeight="1" x14ac:dyDescent="0.25">
      <c r="A143"/>
      <c r="I143" s="3"/>
      <c r="J143" s="49"/>
      <c r="N143" s="90"/>
      <c r="T143" s="3"/>
      <c r="AD143"/>
      <c r="AI143"/>
    </row>
    <row r="144" spans="1:35" ht="12.75" customHeight="1" x14ac:dyDescent="0.25">
      <c r="A144"/>
      <c r="I144" s="3"/>
      <c r="J144" s="49"/>
      <c r="N144" s="90"/>
      <c r="T144" s="3"/>
      <c r="AD144"/>
      <c r="AI144"/>
    </row>
    <row r="145" spans="1:30" ht="12.75" customHeight="1" x14ac:dyDescent="0.25">
      <c r="A145"/>
      <c r="B145" s="7" t="s">
        <v>71</v>
      </c>
      <c r="I145" s="3"/>
      <c r="J145" s="14"/>
      <c r="N145" s="90"/>
      <c r="T145" s="3"/>
      <c r="AD145"/>
    </row>
    <row r="146" spans="1:30" ht="12.75" customHeight="1" x14ac:dyDescent="0.25">
      <c r="A146"/>
      <c r="B146" s="31" t="s">
        <v>8</v>
      </c>
      <c r="C146" s="31" t="s">
        <v>1</v>
      </c>
      <c r="D146" s="31"/>
      <c r="E146" s="71"/>
      <c r="F146" s="71"/>
      <c r="G146" s="136" t="str">
        <f>LEFT(B146,IF(LEFT($B146,1)="C",5,4))&amp;C146</f>
        <v>CapexLabour</v>
      </c>
      <c r="H146" s="32"/>
      <c r="J146" s="14"/>
      <c r="K146" s="32"/>
      <c r="L146" s="31"/>
      <c r="M146" s="32"/>
      <c r="N146" s="5"/>
      <c r="O146" s="31"/>
      <c r="P146" s="31"/>
      <c r="Q146" s="31"/>
      <c r="R146" s="31"/>
      <c r="S146" s="31"/>
      <c r="T146" s="31"/>
      <c r="U146" s="33">
        <f t="shared" ref="U146:Y157" si="10">SUMIFS(U$8:U$138, $H$8:$H$138,$B146, $F$8:$F$138,$C146)</f>
        <v>504808.16228517541</v>
      </c>
      <c r="V146" s="33">
        <f t="shared" si="10"/>
        <v>574488.36470274744</v>
      </c>
      <c r="W146" s="33">
        <f t="shared" si="10"/>
        <v>391287.04668368911</v>
      </c>
      <c r="X146" s="33">
        <f t="shared" si="10"/>
        <v>1966264.1772741468</v>
      </c>
      <c r="Y146" s="33">
        <f t="shared" si="10"/>
        <v>450765.52529712202</v>
      </c>
    </row>
    <row r="147" spans="1:30" ht="12.75" customHeight="1" x14ac:dyDescent="0.25">
      <c r="A147"/>
      <c r="B147" s="5" t="s">
        <v>8</v>
      </c>
      <c r="C147" s="5" t="s">
        <v>0</v>
      </c>
      <c r="D147" s="5"/>
      <c r="E147" s="70"/>
      <c r="F147" s="70"/>
      <c r="G147" s="137" t="str">
        <f t="shared" ref="G147:G157" si="11">LEFT(B147,IF(LEFT($B147,1)="C",5,4))&amp;C147</f>
        <v>CapexMaterials</v>
      </c>
      <c r="H147" s="14"/>
      <c r="J147" s="14"/>
      <c r="K147" s="14"/>
      <c r="L147" s="5"/>
      <c r="M147" s="14"/>
      <c r="N147" s="5"/>
      <c r="O147" s="5"/>
      <c r="P147" s="5"/>
      <c r="Q147" s="5"/>
      <c r="R147" s="5"/>
      <c r="S147" s="5"/>
      <c r="T147" s="5"/>
      <c r="U147" s="10">
        <f t="shared" si="10"/>
        <v>2524040.8114258768</v>
      </c>
      <c r="V147" s="10">
        <f t="shared" si="10"/>
        <v>2872441.8235137369</v>
      </c>
      <c r="W147" s="10">
        <f t="shared" si="10"/>
        <v>1956435.2334184456</v>
      </c>
      <c r="X147" s="10">
        <f t="shared" si="10"/>
        <v>9831320.8863707334</v>
      </c>
      <c r="Y147" s="10">
        <f t="shared" si="10"/>
        <v>2253827.6264856099</v>
      </c>
    </row>
    <row r="148" spans="1:30" ht="12.75" customHeight="1" x14ac:dyDescent="0.25">
      <c r="A148"/>
      <c r="B148" s="5" t="s">
        <v>8</v>
      </c>
      <c r="C148" s="5" t="s">
        <v>3</v>
      </c>
      <c r="D148" s="5"/>
      <c r="E148" s="70"/>
      <c r="F148" s="70"/>
      <c r="G148" s="137" t="str">
        <f t="shared" si="11"/>
        <v>CapexContracts</v>
      </c>
      <c r="H148" s="14"/>
      <c r="J148" s="14"/>
      <c r="K148" s="14"/>
      <c r="L148" s="5"/>
      <c r="M148" s="14"/>
      <c r="N148" s="5"/>
      <c r="O148" s="5"/>
      <c r="P148" s="5"/>
      <c r="Q148" s="5"/>
      <c r="R148" s="5"/>
      <c r="S148" s="5"/>
      <c r="T148" s="5"/>
      <c r="U148" s="10">
        <f t="shared" si="10"/>
        <v>883414.28399905679</v>
      </c>
      <c r="V148" s="10">
        <f t="shared" si="10"/>
        <v>1005354.6382298078</v>
      </c>
      <c r="W148" s="10">
        <f t="shared" si="10"/>
        <v>684752.33169645595</v>
      </c>
      <c r="X148" s="10">
        <f t="shared" si="10"/>
        <v>3440962.3102297564</v>
      </c>
      <c r="Y148" s="10">
        <f t="shared" si="10"/>
        <v>788839.6692699634</v>
      </c>
    </row>
    <row r="149" spans="1:30" ht="12.75" customHeight="1" x14ac:dyDescent="0.25">
      <c r="A149"/>
      <c r="B149" s="5" t="s">
        <v>34</v>
      </c>
      <c r="C149" s="5" t="s">
        <v>1</v>
      </c>
      <c r="D149" s="5"/>
      <c r="E149" s="70"/>
      <c r="F149" s="70"/>
      <c r="G149" s="137" t="str">
        <f t="shared" si="11"/>
        <v>CapexLabour</v>
      </c>
      <c r="H149" s="14"/>
      <c r="J149" s="14"/>
      <c r="K149" s="14"/>
      <c r="L149" s="5"/>
      <c r="M149" s="14"/>
      <c r="N149" s="5"/>
      <c r="O149" s="5"/>
      <c r="P149" s="5"/>
      <c r="Q149" s="5"/>
      <c r="R149" s="5"/>
      <c r="S149" s="5"/>
      <c r="T149" s="5"/>
      <c r="U149" s="10">
        <f t="shared" si="10"/>
        <v>-36225.436408360336</v>
      </c>
      <c r="V149" s="10">
        <f t="shared" si="10"/>
        <v>-39770.085033845266</v>
      </c>
      <c r="W149" s="10">
        <f t="shared" si="10"/>
        <v>-40360.777349853743</v>
      </c>
      <c r="X149" s="10">
        <f t="shared" si="10"/>
        <v>-986440.34535907547</v>
      </c>
      <c r="Y149" s="10">
        <f t="shared" si="10"/>
        <v>-60462.441512134326</v>
      </c>
    </row>
    <row r="150" spans="1:30" ht="12.75" customHeight="1" x14ac:dyDescent="0.25">
      <c r="A150"/>
      <c r="B150" s="5" t="s">
        <v>34</v>
      </c>
      <c r="C150" s="5" t="s">
        <v>0</v>
      </c>
      <c r="D150" s="5"/>
      <c r="E150" s="70"/>
      <c r="F150" s="70"/>
      <c r="G150" s="137" t="str">
        <f t="shared" si="11"/>
        <v>CapexMaterials</v>
      </c>
      <c r="H150" s="14"/>
      <c r="J150" s="14"/>
      <c r="K150" s="14"/>
      <c r="L150" s="5"/>
      <c r="M150" s="14"/>
      <c r="N150" s="5"/>
      <c r="O150" s="5"/>
      <c r="P150" s="5"/>
      <c r="Q150" s="5"/>
      <c r="R150" s="5"/>
      <c r="S150" s="5"/>
      <c r="T150" s="5"/>
      <c r="U150" s="10">
        <f t="shared" si="10"/>
        <v>-181127.18204180166</v>
      </c>
      <c r="V150" s="10">
        <f t="shared" si="10"/>
        <v>-198850.42516922631</v>
      </c>
      <c r="W150" s="10">
        <f t="shared" si="10"/>
        <v>-201803.88674926871</v>
      </c>
      <c r="X150" s="10">
        <f t="shared" si="10"/>
        <v>-4932201.7267953772</v>
      </c>
      <c r="Y150" s="10">
        <f t="shared" si="10"/>
        <v>-302312.20756067161</v>
      </c>
    </row>
    <row r="151" spans="1:30" ht="12.75" customHeight="1" x14ac:dyDescent="0.25">
      <c r="A151"/>
      <c r="B151" s="5" t="s">
        <v>34</v>
      </c>
      <c r="C151" s="5" t="s">
        <v>3</v>
      </c>
      <c r="D151" s="5"/>
      <c r="E151" s="70"/>
      <c r="F151" s="70"/>
      <c r="G151" s="137" t="str">
        <f t="shared" si="11"/>
        <v>CapexContracts</v>
      </c>
      <c r="H151" s="14"/>
      <c r="J151" s="14"/>
      <c r="K151" s="14"/>
      <c r="L151" s="5"/>
      <c r="M151" s="14"/>
      <c r="N151" s="5"/>
      <c r="O151" s="5"/>
      <c r="P151" s="5"/>
      <c r="Q151" s="5"/>
      <c r="R151" s="5"/>
      <c r="S151" s="5"/>
      <c r="T151" s="5"/>
      <c r="U151" s="10">
        <f t="shared" si="10"/>
        <v>-63394.513714630579</v>
      </c>
      <c r="V151" s="10">
        <f t="shared" si="10"/>
        <v>-69597.648809229198</v>
      </c>
      <c r="W151" s="10">
        <f t="shared" si="10"/>
        <v>-70631.360362244042</v>
      </c>
      <c r="X151" s="10">
        <f t="shared" si="10"/>
        <v>-1726270.604378382</v>
      </c>
      <c r="Y151" s="10">
        <f t="shared" si="10"/>
        <v>-105809.27264623505</v>
      </c>
    </row>
    <row r="152" spans="1:30" ht="12.75" customHeight="1" x14ac:dyDescent="0.25">
      <c r="A152"/>
      <c r="B152" s="5" t="s">
        <v>9</v>
      </c>
      <c r="C152" s="5" t="s">
        <v>1</v>
      </c>
      <c r="D152" s="5"/>
      <c r="E152" s="70"/>
      <c r="F152" s="70"/>
      <c r="G152" s="137" t="str">
        <f t="shared" si="11"/>
        <v>OpexLabour</v>
      </c>
      <c r="H152" s="14"/>
      <c r="J152" s="14"/>
      <c r="K152" s="14"/>
      <c r="L152" s="5"/>
      <c r="M152" s="14"/>
      <c r="N152" s="5"/>
      <c r="O152" s="5"/>
      <c r="P152" s="5"/>
      <c r="Q152" s="5"/>
      <c r="R152" s="5"/>
      <c r="S152" s="5"/>
      <c r="T152" s="5"/>
      <c r="U152" s="10">
        <f t="shared" si="10"/>
        <v>0</v>
      </c>
      <c r="V152" s="10">
        <f t="shared" si="10"/>
        <v>0</v>
      </c>
      <c r="W152" s="10">
        <f t="shared" si="10"/>
        <v>0</v>
      </c>
      <c r="X152" s="10">
        <f t="shared" si="10"/>
        <v>0</v>
      </c>
      <c r="Y152" s="10">
        <f t="shared" si="10"/>
        <v>0</v>
      </c>
    </row>
    <row r="153" spans="1:30" ht="12.75" customHeight="1" x14ac:dyDescent="0.25">
      <c r="A153"/>
      <c r="B153" s="5" t="s">
        <v>9</v>
      </c>
      <c r="C153" s="5" t="s">
        <v>0</v>
      </c>
      <c r="D153" s="5"/>
      <c r="E153" s="70"/>
      <c r="F153" s="70"/>
      <c r="G153" s="137" t="str">
        <f t="shared" si="11"/>
        <v>OpexMaterials</v>
      </c>
      <c r="H153" s="14"/>
      <c r="J153" s="14"/>
      <c r="K153" s="14"/>
      <c r="L153" s="5"/>
      <c r="M153" s="14"/>
      <c r="N153" s="5"/>
      <c r="O153" s="5"/>
      <c r="P153" s="5"/>
      <c r="Q153" s="5"/>
      <c r="R153" s="5"/>
      <c r="S153" s="5"/>
      <c r="T153" s="5"/>
      <c r="U153" s="10">
        <f t="shared" si="10"/>
        <v>0</v>
      </c>
      <c r="V153" s="10">
        <f t="shared" si="10"/>
        <v>0</v>
      </c>
      <c r="W153" s="10">
        <f t="shared" si="10"/>
        <v>0</v>
      </c>
      <c r="X153" s="10">
        <f t="shared" si="10"/>
        <v>0</v>
      </c>
      <c r="Y153" s="10">
        <f t="shared" si="10"/>
        <v>0</v>
      </c>
    </row>
    <row r="154" spans="1:30" ht="12.75" customHeight="1" x14ac:dyDescent="0.25">
      <c r="A154"/>
      <c r="B154" s="5" t="s">
        <v>9</v>
      </c>
      <c r="C154" s="5" t="s">
        <v>3</v>
      </c>
      <c r="D154" s="5"/>
      <c r="E154" s="70"/>
      <c r="F154" s="70"/>
      <c r="G154" s="137" t="str">
        <f t="shared" si="11"/>
        <v>OpexContracts</v>
      </c>
      <c r="H154" s="14"/>
      <c r="J154" s="14"/>
      <c r="K154" s="14"/>
      <c r="L154" s="5"/>
      <c r="M154" s="14"/>
      <c r="N154" s="5"/>
      <c r="O154" s="5"/>
      <c r="P154" s="5"/>
      <c r="Q154" s="5"/>
      <c r="R154" s="5"/>
      <c r="S154" s="5"/>
      <c r="T154" s="5"/>
      <c r="U154" s="10">
        <f t="shared" si="10"/>
        <v>781440.1422763943</v>
      </c>
      <c r="V154" s="10">
        <f t="shared" si="10"/>
        <v>907133.29912375438</v>
      </c>
      <c r="W154" s="10">
        <f t="shared" si="10"/>
        <v>1308111.1517165196</v>
      </c>
      <c r="X154" s="10">
        <f t="shared" si="10"/>
        <v>1793731.4567639227</v>
      </c>
      <c r="Y154" s="10">
        <f t="shared" si="10"/>
        <v>1919424.6136112825</v>
      </c>
    </row>
    <row r="155" spans="1:30" ht="12.75" customHeight="1" x14ac:dyDescent="0.25">
      <c r="A155"/>
      <c r="B155" s="5" t="s">
        <v>35</v>
      </c>
      <c r="C155" s="5" t="s">
        <v>1</v>
      </c>
      <c r="D155" s="8"/>
      <c r="E155" s="69"/>
      <c r="F155" s="69"/>
      <c r="G155" s="137" t="str">
        <f t="shared" si="11"/>
        <v>OpexLabour</v>
      </c>
      <c r="H155" s="34"/>
      <c r="J155" s="34"/>
      <c r="K155" s="34"/>
      <c r="L155" s="8"/>
      <c r="M155" s="34"/>
      <c r="N155" s="8"/>
      <c r="O155" s="8"/>
      <c r="P155" s="8"/>
      <c r="Q155" s="8"/>
      <c r="R155" s="8"/>
      <c r="S155" s="8"/>
      <c r="T155" s="8"/>
      <c r="U155" s="10">
        <f t="shared" si="10"/>
        <v>-9056.359102090084</v>
      </c>
      <c r="V155" s="10">
        <f t="shared" si="10"/>
        <v>-18998.8803605514</v>
      </c>
      <c r="W155" s="10">
        <f t="shared" si="10"/>
        <v>-29089.074698014825</v>
      </c>
      <c r="X155" s="10">
        <f t="shared" si="10"/>
        <v>-275699.16103778378</v>
      </c>
      <c r="Y155" s="10">
        <f t="shared" si="10"/>
        <v>-290814.77141581726</v>
      </c>
    </row>
    <row r="156" spans="1:30" ht="12.75" customHeight="1" x14ac:dyDescent="0.25">
      <c r="A156"/>
      <c r="B156" s="5" t="s">
        <v>35</v>
      </c>
      <c r="C156" s="5" t="s">
        <v>0</v>
      </c>
      <c r="D156" s="8"/>
      <c r="E156" s="69"/>
      <c r="F156" s="69"/>
      <c r="G156" s="137" t="str">
        <f t="shared" si="11"/>
        <v>OpexMaterials</v>
      </c>
      <c r="H156" s="34"/>
      <c r="J156" s="34"/>
      <c r="K156" s="34"/>
      <c r="L156" s="8"/>
      <c r="M156" s="34"/>
      <c r="N156" s="8"/>
      <c r="O156" s="8"/>
      <c r="P156" s="8"/>
      <c r="Q156" s="8"/>
      <c r="R156" s="8"/>
      <c r="S156" s="8"/>
      <c r="T156" s="8"/>
      <c r="U156" s="10">
        <f t="shared" si="10"/>
        <v>0</v>
      </c>
      <c r="V156" s="10">
        <f t="shared" si="10"/>
        <v>0</v>
      </c>
      <c r="W156" s="10">
        <f t="shared" si="10"/>
        <v>0</v>
      </c>
      <c r="X156" s="10">
        <f t="shared" si="10"/>
        <v>0</v>
      </c>
      <c r="Y156" s="10">
        <f t="shared" si="10"/>
        <v>0</v>
      </c>
    </row>
    <row r="157" spans="1:30" ht="12.75" customHeight="1" x14ac:dyDescent="0.25">
      <c r="A157"/>
      <c r="B157" s="5" t="s">
        <v>35</v>
      </c>
      <c r="C157" s="4" t="s">
        <v>3</v>
      </c>
      <c r="D157" s="8"/>
      <c r="E157" s="69"/>
      <c r="F157" s="69"/>
      <c r="G157" s="137" t="str">
        <f t="shared" si="11"/>
        <v>OpexContracts</v>
      </c>
      <c r="H157" s="34"/>
      <c r="J157" s="34"/>
      <c r="K157" s="34"/>
      <c r="L157" s="8"/>
      <c r="M157" s="34"/>
      <c r="N157" s="8"/>
      <c r="O157" s="8"/>
      <c r="P157" s="8"/>
      <c r="Q157" s="8"/>
      <c r="R157" s="8"/>
      <c r="S157" s="8"/>
      <c r="T157" s="8"/>
      <c r="U157" s="80">
        <f t="shared" si="10"/>
        <v>0</v>
      </c>
      <c r="V157" s="80">
        <f t="shared" si="10"/>
        <v>0</v>
      </c>
      <c r="W157" s="80">
        <f t="shared" si="10"/>
        <v>0</v>
      </c>
      <c r="X157" s="80">
        <f t="shared" si="10"/>
        <v>0</v>
      </c>
      <c r="Y157" s="80">
        <f t="shared" si="10"/>
        <v>0</v>
      </c>
    </row>
    <row r="158" spans="1:30" ht="12.75" customHeight="1" x14ac:dyDescent="0.25">
      <c r="A158"/>
      <c r="B158" s="11" t="s">
        <v>65</v>
      </c>
      <c r="C158" s="11"/>
      <c r="D158" s="11"/>
      <c r="E158" s="72"/>
      <c r="F158" s="72"/>
      <c r="G158" s="72"/>
      <c r="H158" s="15"/>
      <c r="I158" s="11"/>
      <c r="J158" s="34"/>
      <c r="K158" s="15"/>
      <c r="L158" s="11"/>
      <c r="M158" s="15"/>
      <c r="N158" s="8"/>
      <c r="O158" s="11"/>
      <c r="P158" s="11"/>
      <c r="Q158" s="11"/>
      <c r="R158" s="11"/>
      <c r="S158" s="11"/>
      <c r="T158" s="11"/>
      <c r="U158" s="12">
        <f>SUM(U146:U157)</f>
        <v>4403899.9087196207</v>
      </c>
      <c r="V158" s="12">
        <f t="shared" ref="V158:Y158" si="12">SUM(V146:V157)</f>
        <v>5032201.0861971946</v>
      </c>
      <c r="W158" s="12">
        <f t="shared" si="12"/>
        <v>3998700.6643557292</v>
      </c>
      <c r="X158" s="12">
        <f t="shared" si="12"/>
        <v>9111666.9930679407</v>
      </c>
      <c r="Y158" s="12">
        <f t="shared" si="12"/>
        <v>4653458.7415291201</v>
      </c>
      <c r="AA158" s="160">
        <f>(--(ROUND(SUM(U158:Y158)-SUM(U$142:Y$142), 2)=0))</f>
        <v>1</v>
      </c>
    </row>
    <row r="159" spans="1:30" ht="12.75" customHeight="1" x14ac:dyDescent="0.25">
      <c r="A159"/>
      <c r="B159" s="8"/>
      <c r="C159" s="8"/>
      <c r="D159" s="8"/>
      <c r="E159" s="69"/>
      <c r="F159" s="69"/>
      <c r="G159" s="69"/>
      <c r="H159" s="34"/>
      <c r="I159" s="8"/>
      <c r="J159" s="34"/>
      <c r="K159" s="34"/>
      <c r="L159" s="8"/>
      <c r="M159" s="34"/>
      <c r="N159" s="8"/>
      <c r="O159" s="8"/>
      <c r="P159" s="8"/>
      <c r="Q159" s="8"/>
      <c r="R159" s="8"/>
      <c r="S159" s="8"/>
      <c r="T159" s="8"/>
      <c r="U159" s="30"/>
      <c r="V159" s="30"/>
      <c r="W159" s="30"/>
      <c r="X159" s="30"/>
      <c r="Y159" s="30"/>
    </row>
    <row r="160" spans="1:30" ht="12.75" customHeight="1" x14ac:dyDescent="0.25">
      <c r="A160"/>
      <c r="B160" s="8"/>
      <c r="C160" s="8"/>
      <c r="D160" s="8"/>
      <c r="E160" s="69"/>
      <c r="F160" s="69"/>
      <c r="G160" s="69"/>
      <c r="H160" s="34"/>
      <c r="I160" s="8"/>
      <c r="J160" s="34"/>
      <c r="K160" s="34"/>
      <c r="L160" s="8"/>
      <c r="M160" s="34"/>
      <c r="N160" s="8"/>
      <c r="O160" s="8"/>
      <c r="P160" s="8"/>
      <c r="Q160" s="8"/>
      <c r="R160" s="8"/>
      <c r="S160" s="8"/>
      <c r="T160" s="8"/>
      <c r="U160" s="30"/>
      <c r="V160" s="30"/>
      <c r="W160" s="30"/>
      <c r="X160" s="30"/>
      <c r="Y160" s="30"/>
    </row>
    <row r="161" spans="1:27" ht="12.75" customHeight="1" x14ac:dyDescent="0.25">
      <c r="A161"/>
      <c r="B161" s="7" t="s">
        <v>72</v>
      </c>
      <c r="J161" s="14"/>
      <c r="N161" s="5"/>
    </row>
    <row r="162" spans="1:27" ht="12.75" customHeight="1" x14ac:dyDescent="0.25">
      <c r="A162"/>
      <c r="B162" s="31" t="s">
        <v>8</v>
      </c>
      <c r="C162" s="31"/>
      <c r="D162" s="31"/>
      <c r="E162" s="71"/>
      <c r="F162" s="71"/>
      <c r="G162" s="71"/>
      <c r="H162" s="32"/>
      <c r="I162" s="31"/>
      <c r="J162" s="14"/>
      <c r="K162" s="32"/>
      <c r="L162" s="31"/>
      <c r="M162" s="32"/>
      <c r="N162" s="5"/>
      <c r="O162" s="31"/>
      <c r="P162" s="31"/>
      <c r="Q162" s="31"/>
      <c r="R162" s="31"/>
      <c r="S162" s="31"/>
      <c r="T162" s="31"/>
      <c r="U162" s="33">
        <f>SUMIF($B$146:$B$157,$B162,U$146:U$157)</f>
        <v>3912263.2577101085</v>
      </c>
      <c r="V162" s="33">
        <f t="shared" ref="V162:Y165" si="13">SUMIF($B$146:$B$157,$B162,V$146:V$157)</f>
        <v>4452284.826446292</v>
      </c>
      <c r="W162" s="33">
        <f t="shared" si="13"/>
        <v>3032474.6117985905</v>
      </c>
      <c r="X162" s="33">
        <f t="shared" si="13"/>
        <v>15238547.373874636</v>
      </c>
      <c r="Y162" s="33">
        <f t="shared" si="13"/>
        <v>3493432.8210526956</v>
      </c>
    </row>
    <row r="163" spans="1:27" ht="12.75" customHeight="1" x14ac:dyDescent="0.25">
      <c r="A163"/>
      <c r="B163" s="5" t="s">
        <v>34</v>
      </c>
      <c r="C163" s="5"/>
      <c r="D163" s="5"/>
      <c r="E163" s="70"/>
      <c r="F163" s="70"/>
      <c r="G163" s="70"/>
      <c r="H163" s="14"/>
      <c r="I163" s="5"/>
      <c r="J163" s="14"/>
      <c r="K163" s="14"/>
      <c r="L163" s="5"/>
      <c r="M163" s="14"/>
      <c r="N163" s="5"/>
      <c r="O163" s="5"/>
      <c r="P163" s="5"/>
      <c r="Q163" s="5"/>
      <c r="R163" s="5"/>
      <c r="S163" s="5"/>
      <c r="T163" s="5"/>
      <c r="U163" s="10">
        <f>SUMIF($B$146:$B$157,$B163,U$146:U$157)</f>
        <v>-280747.13216479257</v>
      </c>
      <c r="V163" s="10">
        <f t="shared" si="13"/>
        <v>-308218.15901230078</v>
      </c>
      <c r="W163" s="10">
        <f t="shared" si="13"/>
        <v>-312796.02446136647</v>
      </c>
      <c r="X163" s="10">
        <f t="shared" si="13"/>
        <v>-7644912.6765328348</v>
      </c>
      <c r="Y163" s="10">
        <f t="shared" si="13"/>
        <v>-468583.92171904101</v>
      </c>
    </row>
    <row r="164" spans="1:27" ht="12.75" customHeight="1" x14ac:dyDescent="0.25">
      <c r="A164"/>
      <c r="B164" s="5" t="s">
        <v>9</v>
      </c>
      <c r="C164" s="5"/>
      <c r="D164" s="5"/>
      <c r="E164" s="70"/>
      <c r="F164" s="70"/>
      <c r="G164" s="70"/>
      <c r="H164" s="14"/>
      <c r="I164" s="5"/>
      <c r="J164" s="14"/>
      <c r="K164" s="14"/>
      <c r="L164" s="5"/>
      <c r="M164" s="14"/>
      <c r="N164" s="5"/>
      <c r="O164" s="5"/>
      <c r="P164" s="5"/>
      <c r="Q164" s="5"/>
      <c r="R164" s="5"/>
      <c r="S164" s="5"/>
      <c r="T164" s="5"/>
      <c r="U164" s="10">
        <f>SUMIF($B$146:$B$157,$B164,U$146:U$157)</f>
        <v>781440.1422763943</v>
      </c>
      <c r="V164" s="10">
        <f t="shared" si="13"/>
        <v>907133.29912375438</v>
      </c>
      <c r="W164" s="10">
        <f t="shared" si="13"/>
        <v>1308111.1517165196</v>
      </c>
      <c r="X164" s="10">
        <f t="shared" si="13"/>
        <v>1793731.4567639227</v>
      </c>
      <c r="Y164" s="10">
        <f t="shared" si="13"/>
        <v>1919424.6136112825</v>
      </c>
    </row>
    <row r="165" spans="1:27" ht="12.75" customHeight="1" x14ac:dyDescent="0.25">
      <c r="A165"/>
      <c r="B165" s="5" t="s">
        <v>35</v>
      </c>
      <c r="C165" s="5"/>
      <c r="D165" s="5"/>
      <c r="E165" s="70"/>
      <c r="F165" s="70"/>
      <c r="G165" s="70"/>
      <c r="H165" s="14"/>
      <c r="I165" s="5"/>
      <c r="J165" s="14"/>
      <c r="K165" s="14"/>
      <c r="L165" s="5"/>
      <c r="M165" s="14"/>
      <c r="N165" s="5"/>
      <c r="O165" s="5"/>
      <c r="P165" s="5"/>
      <c r="Q165" s="5"/>
      <c r="R165" s="5"/>
      <c r="S165" s="5"/>
      <c r="T165" s="5"/>
      <c r="U165" s="80">
        <f>SUMIF($B$146:$B$157,$B165,U$146:U$157)</f>
        <v>-9056.359102090084</v>
      </c>
      <c r="V165" s="80">
        <f t="shared" si="13"/>
        <v>-18998.8803605514</v>
      </c>
      <c r="W165" s="80">
        <f t="shared" si="13"/>
        <v>-29089.074698014825</v>
      </c>
      <c r="X165" s="80">
        <f t="shared" si="13"/>
        <v>-275699.16103778378</v>
      </c>
      <c r="Y165" s="80">
        <f t="shared" si="13"/>
        <v>-290814.77141581726</v>
      </c>
    </row>
    <row r="166" spans="1:27" ht="12.75" customHeight="1" x14ac:dyDescent="0.25">
      <c r="A166"/>
      <c r="B166" s="11" t="s">
        <v>65</v>
      </c>
      <c r="C166" s="11"/>
      <c r="D166" s="11"/>
      <c r="E166" s="72"/>
      <c r="F166" s="72"/>
      <c r="G166" s="72"/>
      <c r="H166" s="15"/>
      <c r="I166" s="11"/>
      <c r="J166" s="34"/>
      <c r="K166" s="15"/>
      <c r="L166" s="11"/>
      <c r="M166" s="15"/>
      <c r="N166" s="8"/>
      <c r="O166" s="11"/>
      <c r="P166" s="11"/>
      <c r="Q166" s="11"/>
      <c r="R166" s="11"/>
      <c r="S166" s="11"/>
      <c r="T166" s="11"/>
      <c r="U166" s="12">
        <f>SUM(U162:U165)</f>
        <v>4403899.9087196207</v>
      </c>
      <c r="V166" s="12">
        <f>SUM(V162:V165)</f>
        <v>5032201.0861971946</v>
      </c>
      <c r="W166" s="12">
        <f>SUM(W162:W165)</f>
        <v>3998700.6643557288</v>
      </c>
      <c r="X166" s="12">
        <f>SUM(X162:X165)</f>
        <v>9111666.9930679407</v>
      </c>
      <c r="Y166" s="12">
        <f>SUM(Y162:Y165)</f>
        <v>4653458.7415291192</v>
      </c>
      <c r="AA166" s="160">
        <f>(--(ROUND(SUM(U166:Y166)-SUM(U$142:Y$142), 2)=0))</f>
        <v>1</v>
      </c>
    </row>
    <row r="167" spans="1:27" ht="12.75" customHeight="1" x14ac:dyDescent="0.25">
      <c r="A167"/>
      <c r="B167"/>
      <c r="C167"/>
      <c r="D167"/>
      <c r="E167"/>
      <c r="F167"/>
      <c r="G167"/>
      <c r="H167"/>
      <c r="I167"/>
      <c r="J167" s="86"/>
      <c r="K167" s="1"/>
      <c r="M167" s="1"/>
      <c r="N167" s="5"/>
    </row>
    <row r="168" spans="1:27" ht="12.75" customHeight="1" x14ac:dyDescent="0.25">
      <c r="A168"/>
      <c r="B168"/>
      <c r="C168"/>
      <c r="D168"/>
      <c r="E168"/>
      <c r="F168"/>
      <c r="G168"/>
      <c r="H168"/>
      <c r="I168"/>
      <c r="J168" s="86"/>
      <c r="K168" s="1"/>
      <c r="M168" s="1"/>
      <c r="N168" s="5"/>
    </row>
    <row r="169" spans="1:27" ht="12.75" customHeight="1" x14ac:dyDescent="0.25">
      <c r="A169"/>
      <c r="B169" s="7" t="s">
        <v>73</v>
      </c>
      <c r="C169"/>
      <c r="D169"/>
      <c r="E169"/>
      <c r="F169"/>
      <c r="G169"/>
      <c r="H169"/>
      <c r="I169"/>
      <c r="J169" s="86"/>
      <c r="K169" s="1"/>
      <c r="M169" s="1"/>
      <c r="N169" s="5"/>
    </row>
    <row r="170" spans="1:27" ht="12.75" customHeight="1" x14ac:dyDescent="0.25">
      <c r="A170"/>
      <c r="B170" s="31" t="s">
        <v>1</v>
      </c>
      <c r="C170" s="31"/>
      <c r="D170" s="31"/>
      <c r="E170" s="71"/>
      <c r="F170" s="71"/>
      <c r="G170" s="71"/>
      <c r="H170" s="32" t="s">
        <v>8</v>
      </c>
      <c r="I170" s="31"/>
      <c r="J170" s="14"/>
      <c r="K170" s="32"/>
      <c r="L170" s="31"/>
      <c r="M170" s="32"/>
      <c r="N170" s="5"/>
      <c r="O170" s="31"/>
      <c r="P170" s="31"/>
      <c r="Q170" s="31"/>
      <c r="R170" s="31"/>
      <c r="S170" s="31"/>
      <c r="T170" s="31"/>
      <c r="U170" s="33">
        <f>SUMIF($G$146:$G$157,$H170&amp;$B170,U$146:U$157)</f>
        <v>468582.72587681509</v>
      </c>
      <c r="V170" s="33">
        <f t="shared" ref="V170:Y172" si="14">SUMIF($G$146:$G$157,$H170&amp;$B170,V$146:V$157)</f>
        <v>534718.27966890216</v>
      </c>
      <c r="W170" s="33">
        <f t="shared" si="14"/>
        <v>350926.26933383534</v>
      </c>
      <c r="X170" s="33">
        <f t="shared" si="14"/>
        <v>979823.83191507135</v>
      </c>
      <c r="Y170" s="33">
        <f t="shared" si="14"/>
        <v>390303.08378498768</v>
      </c>
    </row>
    <row r="171" spans="1:27" ht="12.75" customHeight="1" x14ac:dyDescent="0.25">
      <c r="A171"/>
      <c r="B171" s="5" t="s">
        <v>0</v>
      </c>
      <c r="C171" s="5"/>
      <c r="D171" s="5"/>
      <c r="E171" s="70"/>
      <c r="F171" s="70"/>
      <c r="G171" s="70"/>
      <c r="H171" s="14" t="s">
        <v>8</v>
      </c>
      <c r="I171" s="5"/>
      <c r="J171" s="14"/>
      <c r="K171" s="14"/>
      <c r="L171" s="5"/>
      <c r="M171" s="14"/>
      <c r="N171" s="5"/>
      <c r="O171" s="5"/>
      <c r="P171" s="5"/>
      <c r="Q171" s="5"/>
      <c r="R171" s="5"/>
      <c r="S171" s="5"/>
      <c r="T171" s="5"/>
      <c r="U171" s="10">
        <f>SUMIF($G$146:$G$157,$H171&amp;$B171,U$146:U$157)</f>
        <v>2342913.6293840753</v>
      </c>
      <c r="V171" s="10">
        <f t="shared" si="14"/>
        <v>2673591.3983445107</v>
      </c>
      <c r="W171" s="10">
        <f t="shared" si="14"/>
        <v>1754631.3466691768</v>
      </c>
      <c r="X171" s="10">
        <f t="shared" si="14"/>
        <v>4899119.1595753562</v>
      </c>
      <c r="Y171" s="10">
        <f t="shared" si="14"/>
        <v>1951515.4189249384</v>
      </c>
    </row>
    <row r="172" spans="1:27" ht="12.75" customHeight="1" x14ac:dyDescent="0.25">
      <c r="A172"/>
      <c r="B172" s="5" t="s">
        <v>3</v>
      </c>
      <c r="C172" s="5"/>
      <c r="D172" s="5"/>
      <c r="E172" s="70"/>
      <c r="F172" s="70"/>
      <c r="G172" s="70"/>
      <c r="H172" s="14" t="s">
        <v>8</v>
      </c>
      <c r="I172" s="5"/>
      <c r="J172" s="14"/>
      <c r="K172" s="14"/>
      <c r="L172" s="5"/>
      <c r="M172" s="14"/>
      <c r="N172" s="5"/>
      <c r="O172" s="5"/>
      <c r="P172" s="5"/>
      <c r="Q172" s="5"/>
      <c r="R172" s="5"/>
      <c r="S172" s="5"/>
      <c r="T172" s="5"/>
      <c r="U172" s="80">
        <f>SUMIF($G$146:$G$157,$H172&amp;$B172,U$146:U$157)</f>
        <v>820019.77028442617</v>
      </c>
      <c r="V172" s="80">
        <f t="shared" si="14"/>
        <v>935756.98942057858</v>
      </c>
      <c r="W172" s="80">
        <f t="shared" si="14"/>
        <v>614120.97133421188</v>
      </c>
      <c r="X172" s="80">
        <f t="shared" si="14"/>
        <v>1714691.7058513744</v>
      </c>
      <c r="Y172" s="80">
        <f t="shared" si="14"/>
        <v>683030.39662372833</v>
      </c>
    </row>
    <row r="173" spans="1:27" x14ac:dyDescent="0.25">
      <c r="A173"/>
      <c r="B173" s="11" t="s">
        <v>56</v>
      </c>
      <c r="C173" s="11"/>
      <c r="D173" s="11"/>
      <c r="E173" s="72"/>
      <c r="F173" s="72"/>
      <c r="G173" s="72"/>
      <c r="H173" s="15"/>
      <c r="I173" s="11"/>
      <c r="J173" s="34"/>
      <c r="K173" s="15"/>
      <c r="L173" s="11"/>
      <c r="M173" s="15"/>
      <c r="N173" s="8"/>
      <c r="O173" s="11"/>
      <c r="P173" s="11"/>
      <c r="Q173" s="11"/>
      <c r="R173" s="11"/>
      <c r="S173" s="11"/>
      <c r="T173" s="11"/>
      <c r="U173" s="12">
        <f>SUM(U170:U172)</f>
        <v>3631516.1255453164</v>
      </c>
      <c r="V173" s="12">
        <f>SUM(V170:V172)</f>
        <v>4144066.6674339911</v>
      </c>
      <c r="W173" s="12">
        <f>SUM(W170:W172)</f>
        <v>2719678.5873372243</v>
      </c>
      <c r="X173" s="12">
        <f>SUM(X170:X172)</f>
        <v>7593634.6973418016</v>
      </c>
      <c r="Y173" s="12">
        <f>SUM(Y170:Y172)</f>
        <v>3024848.8993336544</v>
      </c>
      <c r="AA173" s="160">
        <f>(--(SUM(U162:Y163)=SUM(U173:Y173)))</f>
        <v>1</v>
      </c>
    </row>
    <row r="174" spans="1:27" x14ac:dyDescent="0.25">
      <c r="A174"/>
      <c r="B174" s="8"/>
      <c r="C174" s="8"/>
      <c r="D174" s="8"/>
      <c r="E174" s="69"/>
      <c r="F174" s="69"/>
      <c r="G174" s="69"/>
      <c r="H174" s="34"/>
      <c r="I174" s="8"/>
      <c r="J174" s="34"/>
      <c r="K174" s="34"/>
      <c r="L174" s="8"/>
      <c r="M174" s="34"/>
      <c r="N174" s="8"/>
      <c r="O174" s="8"/>
      <c r="P174" s="8"/>
      <c r="Q174" s="8"/>
      <c r="R174" s="8"/>
      <c r="S174" s="8"/>
      <c r="T174" s="8"/>
      <c r="U174" s="30"/>
      <c r="V174" s="30"/>
      <c r="W174" s="30"/>
      <c r="X174" s="30"/>
      <c r="Y174" s="30"/>
    </row>
    <row r="175" spans="1:27" x14ac:dyDescent="0.25">
      <c r="A175"/>
      <c r="B175" s="7" t="s">
        <v>74</v>
      </c>
      <c r="C175" s="8"/>
      <c r="D175" s="8"/>
      <c r="E175" s="69"/>
      <c r="F175" s="69"/>
      <c r="G175" s="69"/>
      <c r="H175" s="34"/>
      <c r="I175" s="8"/>
      <c r="J175" s="34"/>
      <c r="K175" s="34"/>
      <c r="L175" s="8"/>
      <c r="M175" s="34"/>
      <c r="N175" s="8"/>
      <c r="O175" s="8"/>
      <c r="P175" s="8"/>
      <c r="Q175" s="8"/>
      <c r="R175" s="8"/>
      <c r="S175" s="8"/>
      <c r="T175" s="8"/>
      <c r="U175" s="30"/>
      <c r="V175" s="30"/>
      <c r="W175" s="30"/>
      <c r="X175" s="30"/>
      <c r="Y175" s="30"/>
    </row>
    <row r="176" spans="1:27" ht="12.75" customHeight="1" x14ac:dyDescent="0.25">
      <c r="A176"/>
      <c r="B176" s="31" t="s">
        <v>1</v>
      </c>
      <c r="C176" s="31"/>
      <c r="D176" s="31"/>
      <c r="E176" s="71"/>
      <c r="F176" s="71"/>
      <c r="G176" s="71"/>
      <c r="H176" s="32" t="s">
        <v>9</v>
      </c>
      <c r="I176" s="31"/>
      <c r="J176" s="14"/>
      <c r="K176" s="32"/>
      <c r="L176" s="31"/>
      <c r="M176" s="32"/>
      <c r="N176" s="5"/>
      <c r="O176" s="31"/>
      <c r="P176" s="31"/>
      <c r="Q176" s="31"/>
      <c r="R176" s="31"/>
      <c r="S176" s="31"/>
      <c r="T176" s="31"/>
      <c r="U176" s="33">
        <f>SUMIF($G$146:$G$157,$H176&amp;$B176,U$146:U$157)</f>
        <v>-9056.359102090084</v>
      </c>
      <c r="V176" s="33">
        <f t="shared" ref="V176:Y178" si="15">SUMIF($G$146:$G$157,$H176&amp;$B176,V$146:V$157)</f>
        <v>-18998.8803605514</v>
      </c>
      <c r="W176" s="33">
        <f t="shared" si="15"/>
        <v>-29089.074698014825</v>
      </c>
      <c r="X176" s="33">
        <f t="shared" si="15"/>
        <v>-275699.16103778378</v>
      </c>
      <c r="Y176" s="33">
        <f t="shared" si="15"/>
        <v>-290814.77141581726</v>
      </c>
    </row>
    <row r="177" spans="1:27" ht="12.75" customHeight="1" x14ac:dyDescent="0.25">
      <c r="A177"/>
      <c r="B177" s="5" t="s">
        <v>0</v>
      </c>
      <c r="C177" s="5"/>
      <c r="D177" s="5"/>
      <c r="E177" s="70"/>
      <c r="F177" s="70"/>
      <c r="G177" s="70"/>
      <c r="H177" s="14" t="s">
        <v>9</v>
      </c>
      <c r="I177" s="5"/>
      <c r="J177" s="14"/>
      <c r="K177" s="14"/>
      <c r="L177" s="5"/>
      <c r="M177" s="14"/>
      <c r="N177" s="5"/>
      <c r="O177" s="5"/>
      <c r="P177" s="5"/>
      <c r="Q177" s="5"/>
      <c r="R177" s="5"/>
      <c r="S177" s="5"/>
      <c r="T177" s="5"/>
      <c r="U177" s="10">
        <f>SUMIF($G$146:$G$157,$H177&amp;$B177,U$146:U$157)</f>
        <v>0</v>
      </c>
      <c r="V177" s="10">
        <f t="shared" si="15"/>
        <v>0</v>
      </c>
      <c r="W177" s="10">
        <f t="shared" si="15"/>
        <v>0</v>
      </c>
      <c r="X177" s="10">
        <f t="shared" si="15"/>
        <v>0</v>
      </c>
      <c r="Y177" s="10">
        <f t="shared" si="15"/>
        <v>0</v>
      </c>
    </row>
    <row r="178" spans="1:27" ht="12.75" customHeight="1" x14ac:dyDescent="0.25">
      <c r="A178"/>
      <c r="B178" s="5" t="s">
        <v>3</v>
      </c>
      <c r="C178" s="5"/>
      <c r="D178" s="5"/>
      <c r="E178" s="70"/>
      <c r="F178" s="70"/>
      <c r="G178" s="70"/>
      <c r="H178" s="14" t="s">
        <v>9</v>
      </c>
      <c r="I178" s="5"/>
      <c r="J178" s="14"/>
      <c r="K178" s="14"/>
      <c r="L178" s="5"/>
      <c r="M178" s="14"/>
      <c r="N178" s="5"/>
      <c r="O178" s="5"/>
      <c r="P178" s="5"/>
      <c r="Q178" s="5"/>
      <c r="R178" s="5"/>
      <c r="S178" s="5"/>
      <c r="T178" s="5"/>
      <c r="U178" s="80">
        <f>SUMIF($G$146:$G$157,$H178&amp;$B178,U$146:U$157)</f>
        <v>781440.1422763943</v>
      </c>
      <c r="V178" s="80">
        <f t="shared" si="15"/>
        <v>907133.29912375438</v>
      </c>
      <c r="W178" s="80">
        <f t="shared" si="15"/>
        <v>1308111.1517165196</v>
      </c>
      <c r="X178" s="80">
        <f t="shared" si="15"/>
        <v>1793731.4567639227</v>
      </c>
      <c r="Y178" s="80">
        <f t="shared" si="15"/>
        <v>1919424.6136112825</v>
      </c>
    </row>
    <row r="179" spans="1:27" x14ac:dyDescent="0.25">
      <c r="A179"/>
      <c r="B179" s="11" t="s">
        <v>67</v>
      </c>
      <c r="C179" s="11"/>
      <c r="D179" s="11"/>
      <c r="E179" s="72"/>
      <c r="F179" s="72"/>
      <c r="G179" s="72"/>
      <c r="H179" s="15"/>
      <c r="I179" s="11"/>
      <c r="J179" s="34"/>
      <c r="K179" s="15"/>
      <c r="L179" s="11"/>
      <c r="M179" s="15"/>
      <c r="N179" s="8"/>
      <c r="O179" s="11"/>
      <c r="P179" s="11"/>
      <c r="Q179" s="11"/>
      <c r="R179" s="11"/>
      <c r="S179" s="11"/>
      <c r="T179" s="11"/>
      <c r="U179" s="12">
        <f>SUM(U176:U178)</f>
        <v>772383.78317430418</v>
      </c>
      <c r="V179" s="12">
        <f>SUM(V176:V178)</f>
        <v>888134.41876320296</v>
      </c>
      <c r="W179" s="12">
        <f>SUM(W176:W178)</f>
        <v>1279022.0770185047</v>
      </c>
      <c r="X179" s="12">
        <f>SUM(X176:X178)</f>
        <v>1518032.2957261389</v>
      </c>
      <c r="Y179" s="12">
        <f>SUM(Y176:Y178)</f>
        <v>1628609.8421954652</v>
      </c>
      <c r="AA179" s="160">
        <f>(--(ROUND(SUM(U164:Y165)-SUM(U179:Y179),3)=0))</f>
        <v>1</v>
      </c>
    </row>
    <row r="180" spans="1:27" x14ac:dyDescent="0.25">
      <c r="A180"/>
      <c r="B180" s="8"/>
      <c r="C180" s="8"/>
      <c r="D180" s="8"/>
      <c r="E180" s="69"/>
      <c r="F180" s="69"/>
      <c r="G180" s="69"/>
      <c r="H180" s="34"/>
      <c r="I180" s="8"/>
      <c r="J180" s="34"/>
      <c r="K180" s="34"/>
      <c r="L180" s="8"/>
      <c r="M180" s="34"/>
      <c r="N180" s="8"/>
      <c r="O180" s="8"/>
      <c r="P180" s="8"/>
      <c r="Q180" s="8"/>
      <c r="R180" s="8"/>
      <c r="S180" s="8"/>
      <c r="T180" s="8"/>
      <c r="U180" s="30">
        <f>U179+U173-U166</f>
        <v>0</v>
      </c>
      <c r="V180" s="30">
        <f>V179+V173-V166</f>
        <v>0</v>
      </c>
      <c r="W180" s="30">
        <f>W179+W173-W166</f>
        <v>0</v>
      </c>
      <c r="X180" s="30">
        <f>X179+X173-X166</f>
        <v>0</v>
      </c>
      <c r="Y180" s="30">
        <f>Y179+Y173-Y166</f>
        <v>0</v>
      </c>
      <c r="AA180" s="160">
        <f>(--(SUM(U180:Y180)=0))</f>
        <v>1</v>
      </c>
    </row>
    <row r="181" spans="1:27" x14ac:dyDescent="0.25">
      <c r="A181"/>
      <c r="B181" s="8"/>
      <c r="C181" s="8"/>
      <c r="D181" s="8"/>
      <c r="E181" s="69"/>
      <c r="F181" s="69"/>
      <c r="G181" s="69"/>
      <c r="H181" s="34"/>
      <c r="I181" s="8"/>
      <c r="J181" s="34"/>
      <c r="K181" s="34"/>
      <c r="L181" s="8"/>
      <c r="M181" s="34"/>
      <c r="N181" s="8"/>
      <c r="O181" s="8"/>
      <c r="P181" s="8"/>
      <c r="Q181" s="8"/>
      <c r="R181" s="8"/>
      <c r="S181" s="8"/>
      <c r="T181" s="8"/>
    </row>
    <row r="182" spans="1:27" ht="12.75" customHeight="1" x14ac:dyDescent="0.25">
      <c r="A182"/>
      <c r="B182" s="7" t="s">
        <v>75</v>
      </c>
      <c r="K182" s="1"/>
      <c r="M182" s="1"/>
      <c r="N182" s="5"/>
      <c r="R182" s="5"/>
    </row>
    <row r="183" spans="1:27" ht="12.75" customHeight="1" x14ac:dyDescent="0.25">
      <c r="A183"/>
      <c r="B183" s="31" t="s">
        <v>1</v>
      </c>
      <c r="C183" s="31"/>
      <c r="D183" s="31"/>
      <c r="E183" s="71"/>
      <c r="F183" s="71"/>
      <c r="G183" s="71"/>
      <c r="H183" s="32"/>
      <c r="I183" s="31"/>
      <c r="J183" s="14"/>
      <c r="K183" s="32"/>
      <c r="L183" s="31"/>
      <c r="M183" s="32"/>
      <c r="N183" s="5"/>
      <c r="O183" s="31"/>
      <c r="P183" s="31"/>
      <c r="Q183" s="31"/>
      <c r="R183" s="31"/>
      <c r="S183" s="31"/>
      <c r="T183" s="31"/>
      <c r="U183" s="33">
        <f>U170*Assumptions!$E$9</f>
        <v>496249.35465699242</v>
      </c>
      <c r="V183" s="33">
        <f>V170*Assumptions!$E$9</f>
        <v>566289.76390979521</v>
      </c>
      <c r="W183" s="33">
        <f>W170*Assumptions!$E$9</f>
        <v>371646.08311848628</v>
      </c>
      <c r="X183" s="33">
        <f>X170*Assumptions!$E$9</f>
        <v>1037675.7772185174</v>
      </c>
      <c r="Y183" s="33">
        <f>Y170*Assumptions!$E$9</f>
        <v>413347.83113591</v>
      </c>
    </row>
    <row r="184" spans="1:27" ht="12.75" customHeight="1" x14ac:dyDescent="0.25">
      <c r="A184"/>
      <c r="B184" s="5" t="s">
        <v>0</v>
      </c>
      <c r="C184" s="5"/>
      <c r="D184" s="5"/>
      <c r="E184" s="70"/>
      <c r="F184" s="70"/>
      <c r="G184" s="70"/>
      <c r="H184" s="14"/>
      <c r="I184" s="5"/>
      <c r="J184" s="14"/>
      <c r="K184" s="14"/>
      <c r="L184" s="5"/>
      <c r="M184" s="14"/>
      <c r="N184" s="5"/>
      <c r="O184" s="5"/>
      <c r="P184" s="5"/>
      <c r="Q184" s="5"/>
      <c r="R184" s="5"/>
      <c r="S184" s="5"/>
      <c r="T184" s="5"/>
      <c r="U184" s="10">
        <f>U171*Assumptions!$E$9</f>
        <v>2481246.7732849619</v>
      </c>
      <c r="V184" s="10">
        <f>V171*Assumptions!$E$9</f>
        <v>2831448.8195489757</v>
      </c>
      <c r="W184" s="10">
        <f>W171*Assumptions!$E$9</f>
        <v>1858230.4155924316</v>
      </c>
      <c r="X184" s="10">
        <f>X171*Assumptions!$E$9</f>
        <v>5188378.8860925864</v>
      </c>
      <c r="Y184" s="10">
        <f>Y171*Assumptions!$E$9</f>
        <v>2066739.15567955</v>
      </c>
    </row>
    <row r="185" spans="1:27" ht="12.75" customHeight="1" x14ac:dyDescent="0.25">
      <c r="A185"/>
      <c r="B185" s="5" t="s">
        <v>3</v>
      </c>
      <c r="C185" s="5"/>
      <c r="D185" s="5"/>
      <c r="E185" s="70"/>
      <c r="F185" s="70"/>
      <c r="G185" s="70"/>
      <c r="H185" s="14"/>
      <c r="I185" s="5"/>
      <c r="J185" s="14"/>
      <c r="K185" s="14"/>
      <c r="L185" s="5"/>
      <c r="M185" s="14"/>
      <c r="N185" s="5"/>
      <c r="O185" s="5"/>
      <c r="P185" s="5"/>
      <c r="Q185" s="5"/>
      <c r="R185" s="5"/>
      <c r="S185" s="5"/>
      <c r="T185" s="5"/>
      <c r="U185" s="80">
        <f>U172*Assumptions!$E$9</f>
        <v>868436.37064973649</v>
      </c>
      <c r="V185" s="80">
        <f>V172*Assumptions!$E$9</f>
        <v>991007.08684214135</v>
      </c>
      <c r="W185" s="80">
        <f>W172*Assumptions!$E$9</f>
        <v>650380.645457351</v>
      </c>
      <c r="X185" s="80">
        <f>X172*Assumptions!$E$9</f>
        <v>1815932.6101324048</v>
      </c>
      <c r="Y185" s="80">
        <f>Y172*Assumptions!$E$9</f>
        <v>723358.70448784239</v>
      </c>
    </row>
    <row r="186" spans="1:27" ht="12.75" customHeight="1" x14ac:dyDescent="0.25">
      <c r="A186"/>
      <c r="B186" s="11" t="s">
        <v>56</v>
      </c>
      <c r="C186" s="11"/>
      <c r="D186" s="11"/>
      <c r="E186" s="72"/>
      <c r="F186" s="72"/>
      <c r="G186" s="72"/>
      <c r="H186" s="15"/>
      <c r="I186" s="11"/>
      <c r="J186" s="34"/>
      <c r="K186" s="15"/>
      <c r="L186" s="11"/>
      <c r="M186" s="15"/>
      <c r="N186" s="8"/>
      <c r="O186" s="11"/>
      <c r="P186" s="11"/>
      <c r="Q186" s="11"/>
      <c r="R186" s="11"/>
      <c r="S186" s="11"/>
      <c r="T186" s="11"/>
      <c r="U186" s="12">
        <f>SUM(U183:U185)</f>
        <v>3845932.4985916908</v>
      </c>
      <c r="V186" s="12">
        <f>SUM(V183:V185)</f>
        <v>4388745.6703009121</v>
      </c>
      <c r="W186" s="12">
        <f>SUM(W183:W185)</f>
        <v>2880257.1441682689</v>
      </c>
      <c r="X186" s="12">
        <f>SUM(X183:X185)</f>
        <v>8041987.273443508</v>
      </c>
      <c r="Y186" s="12">
        <f>SUM(Y183:Y185)</f>
        <v>3203445.6913033025</v>
      </c>
    </row>
    <row r="187" spans="1:27" ht="12.75" customHeight="1" x14ac:dyDescent="0.25">
      <c r="A187"/>
      <c r="J187" s="13"/>
      <c r="N187" s="5"/>
    </row>
    <row r="188" spans="1:27" ht="12.75" customHeight="1" x14ac:dyDescent="0.25">
      <c r="A188"/>
      <c r="J188" s="13"/>
      <c r="N188" s="5"/>
    </row>
    <row r="189" spans="1:27" ht="12.75" customHeight="1" x14ac:dyDescent="0.25">
      <c r="A189"/>
      <c r="B189" s="7" t="s">
        <v>76</v>
      </c>
      <c r="K189" s="1"/>
      <c r="M189" s="1"/>
      <c r="N189" s="5"/>
      <c r="R189" s="5"/>
    </row>
    <row r="190" spans="1:27" ht="12.75" customHeight="1" x14ac:dyDescent="0.25">
      <c r="A190"/>
      <c r="B190" s="31" t="s">
        <v>1</v>
      </c>
      <c r="C190" s="31"/>
      <c r="D190" s="31"/>
      <c r="E190" s="71"/>
      <c r="F190" s="71"/>
      <c r="G190" s="71"/>
      <c r="H190" s="32"/>
      <c r="I190" s="31"/>
      <c r="J190" s="14"/>
      <c r="K190" s="32"/>
      <c r="L190" s="31"/>
      <c r="M190" s="32"/>
      <c r="N190" s="5"/>
      <c r="O190" s="31"/>
      <c r="P190" s="31"/>
      <c r="Q190" s="31"/>
      <c r="R190" s="31"/>
      <c r="S190" s="31"/>
      <c r="T190" s="31"/>
      <c r="U190" s="138">
        <f>U176*Assumptions!$E$9</f>
        <v>-9591.0756239350976</v>
      </c>
      <c r="V190" s="138">
        <f>V176*Assumptions!$E$9</f>
        <v>-20120.635263468073</v>
      </c>
      <c r="W190" s="138">
        <f>W176*Assumptions!$E$9</f>
        <v>-30806.587074773666</v>
      </c>
      <c r="X190" s="138">
        <f>X176*Assumptions!$E$9</f>
        <v>-291977.32479033299</v>
      </c>
      <c r="Y190" s="138">
        <f>Y176*Assumptions!$E$9</f>
        <v>-307985.40934212593</v>
      </c>
    </row>
    <row r="191" spans="1:27" ht="12.75" customHeight="1" x14ac:dyDescent="0.25">
      <c r="A191"/>
      <c r="B191" s="5" t="s">
        <v>0</v>
      </c>
      <c r="C191" s="5"/>
      <c r="D191" s="5"/>
      <c r="E191" s="70"/>
      <c r="F191" s="70"/>
      <c r="G191" s="70"/>
      <c r="H191" s="14"/>
      <c r="I191" s="5"/>
      <c r="J191" s="14"/>
      <c r="K191" s="14"/>
      <c r="L191" s="5"/>
      <c r="M191" s="14"/>
      <c r="N191" s="5"/>
      <c r="O191" s="5"/>
      <c r="P191" s="5"/>
      <c r="Q191" s="5"/>
      <c r="R191" s="5"/>
      <c r="S191" s="5"/>
      <c r="T191" s="5"/>
      <c r="U191" s="10">
        <f>U177*Assumptions!$E$9</f>
        <v>0</v>
      </c>
      <c r="V191" s="10">
        <f>V177*Assumptions!$E$9</f>
        <v>0</v>
      </c>
      <c r="W191" s="10">
        <f>W177*Assumptions!$E$9</f>
        <v>0</v>
      </c>
      <c r="X191" s="10">
        <f>X177*Assumptions!$E$9</f>
        <v>0</v>
      </c>
      <c r="Y191" s="10">
        <f>Y177*Assumptions!$E$9</f>
        <v>0</v>
      </c>
    </row>
    <row r="192" spans="1:27" ht="12.75" customHeight="1" x14ac:dyDescent="0.25">
      <c r="A192"/>
      <c r="B192" s="5" t="s">
        <v>3</v>
      </c>
      <c r="C192" s="5"/>
      <c r="D192" s="5"/>
      <c r="E192" s="70"/>
      <c r="F192" s="70"/>
      <c r="G192" s="70"/>
      <c r="H192" s="14"/>
      <c r="I192" s="5"/>
      <c r="J192" s="14"/>
      <c r="K192" s="14"/>
      <c r="L192" s="5"/>
      <c r="M192" s="14"/>
      <c r="N192" s="5"/>
      <c r="O192" s="5"/>
      <c r="P192" s="5"/>
      <c r="Q192" s="5"/>
      <c r="R192" s="5"/>
      <c r="S192" s="5"/>
      <c r="T192" s="5"/>
      <c r="U192" s="80">
        <f>U178*Assumptions!$E$9</f>
        <v>827578.87752284366</v>
      </c>
      <c r="V192" s="80">
        <f>V178*Assumptions!$E$9</f>
        <v>960693.36195797892</v>
      </c>
      <c r="W192" s="80">
        <f>W178*Assumptions!$E$9</f>
        <v>1385346.2345293362</v>
      </c>
      <c r="X192" s="80">
        <f>X178*Assumptions!$E$9</f>
        <v>1899639.121739734</v>
      </c>
      <c r="Y192" s="80">
        <f>Y178*Assumptions!$E$9</f>
        <v>2032753.606174869</v>
      </c>
    </row>
    <row r="193" spans="1:25" ht="12.75" customHeight="1" x14ac:dyDescent="0.25">
      <c r="A193"/>
      <c r="B193" s="11" t="s">
        <v>67</v>
      </c>
      <c r="C193" s="11"/>
      <c r="D193" s="11"/>
      <c r="E193" s="72"/>
      <c r="F193" s="72"/>
      <c r="G193" s="72"/>
      <c r="H193" s="15"/>
      <c r="I193" s="11"/>
      <c r="J193" s="34"/>
      <c r="K193" s="15"/>
      <c r="L193" s="11"/>
      <c r="M193" s="15"/>
      <c r="N193" s="8"/>
      <c r="O193" s="11"/>
      <c r="P193" s="11"/>
      <c r="Q193" s="11"/>
      <c r="R193" s="11"/>
      <c r="S193" s="11"/>
      <c r="T193" s="11"/>
      <c r="U193" s="12">
        <f>SUM(U190:U192)</f>
        <v>817987.80189890857</v>
      </c>
      <c r="V193" s="12">
        <f>SUM(V190:V192)</f>
        <v>940572.7266945109</v>
      </c>
      <c r="W193" s="12">
        <f>SUM(W190:W192)</f>
        <v>1354539.6474545626</v>
      </c>
      <c r="X193" s="12">
        <f>SUM(X190:X192)</f>
        <v>1607661.796949401</v>
      </c>
      <c r="Y193" s="12">
        <f>SUM(Y190:Y192)</f>
        <v>1724768.196832743</v>
      </c>
    </row>
    <row r="194" spans="1:25" ht="12.75" customHeight="1" x14ac:dyDescent="0.25">
      <c r="A194"/>
      <c r="J194" s="13"/>
      <c r="N194" s="5"/>
    </row>
    <row r="195" spans="1:25" ht="12.75" customHeight="1" x14ac:dyDescent="0.25">
      <c r="A195"/>
      <c r="B195" s="11" t="s">
        <v>99</v>
      </c>
      <c r="C195" s="11"/>
      <c r="D195" s="11"/>
      <c r="E195" s="72"/>
      <c r="F195" s="72"/>
      <c r="G195" s="72"/>
      <c r="H195" s="15"/>
      <c r="I195" s="11"/>
      <c r="J195" s="34"/>
      <c r="K195" s="15"/>
      <c r="L195" s="11"/>
      <c r="M195" s="15"/>
      <c r="N195" s="8"/>
      <c r="O195" s="11"/>
      <c r="P195" s="11"/>
      <c r="Q195" s="11"/>
      <c r="R195" s="11"/>
      <c r="S195" s="11"/>
      <c r="T195" s="11"/>
      <c r="U195" s="12">
        <f>U186+U193</f>
        <v>4663920.3004905991</v>
      </c>
      <c r="V195" s="12">
        <f t="shared" ref="V195:Y195" si="16">V186+V193</f>
        <v>5329318.3969954234</v>
      </c>
      <c r="W195" s="12">
        <f t="shared" si="16"/>
        <v>4234796.7916228315</v>
      </c>
      <c r="X195" s="12">
        <f t="shared" si="16"/>
        <v>9649649.0703929085</v>
      </c>
      <c r="Y195" s="12">
        <f t="shared" si="16"/>
        <v>4928213.888136046</v>
      </c>
    </row>
    <row r="196" spans="1:25" ht="12.75" customHeight="1" x14ac:dyDescent="0.25">
      <c r="A196"/>
      <c r="J196" s="13"/>
      <c r="N196" s="5"/>
    </row>
    <row r="197" spans="1:25" x14ac:dyDescent="0.25">
      <c r="A197"/>
      <c r="B197" s="176" t="s">
        <v>98</v>
      </c>
      <c r="C197" s="177">
        <f>NPV(Summary!$D$5,Option3!U195:Y195)</f>
        <v>26451183.251411729</v>
      </c>
      <c r="J197" s="13"/>
      <c r="N197" s="5"/>
    </row>
    <row r="198" spans="1:25" x14ac:dyDescent="0.25">
      <c r="A198"/>
      <c r="N198" s="5"/>
    </row>
    <row r="199" spans="1:25" x14ac:dyDescent="0.25">
      <c r="A199"/>
      <c r="N199" s="5"/>
    </row>
    <row r="200" spans="1:25" x14ac:dyDescent="0.25">
      <c r="A200"/>
      <c r="N200" s="5"/>
    </row>
    <row r="201" spans="1:25" x14ac:dyDescent="0.25">
      <c r="A201"/>
      <c r="N201" s="5"/>
    </row>
    <row r="202" spans="1:25" x14ac:dyDescent="0.25">
      <c r="A202"/>
      <c r="N202" s="5"/>
    </row>
    <row r="203" spans="1:25" x14ac:dyDescent="0.25">
      <c r="A203"/>
      <c r="N203" s="5"/>
    </row>
    <row r="204" spans="1:25" x14ac:dyDescent="0.25">
      <c r="A204"/>
      <c r="N204" s="5"/>
    </row>
    <row r="205" spans="1:25" x14ac:dyDescent="0.25">
      <c r="A205"/>
      <c r="N205" s="5"/>
    </row>
    <row r="206" spans="1:25" x14ac:dyDescent="0.25">
      <c r="A206"/>
      <c r="N206" s="5"/>
    </row>
    <row r="207" spans="1:25" x14ac:dyDescent="0.25">
      <c r="A207"/>
      <c r="N207" s="5"/>
    </row>
    <row r="208" spans="1:25" x14ac:dyDescent="0.25">
      <c r="A208"/>
      <c r="N208" s="5"/>
    </row>
    <row r="209" spans="1:14" x14ac:dyDescent="0.25">
      <c r="A209"/>
      <c r="N209" s="5"/>
    </row>
    <row r="210" spans="1:14" x14ac:dyDescent="0.25">
      <c r="A210"/>
      <c r="N210" s="5"/>
    </row>
    <row r="211" spans="1:14" x14ac:dyDescent="0.25">
      <c r="A211"/>
      <c r="N211" s="5"/>
    </row>
    <row r="212" spans="1:14" x14ac:dyDescent="0.25">
      <c r="A212"/>
      <c r="N212" s="5"/>
    </row>
    <row r="213" spans="1:14" x14ac:dyDescent="0.25">
      <c r="A213"/>
      <c r="N213" s="5"/>
    </row>
    <row r="214" spans="1:14" x14ac:dyDescent="0.25">
      <c r="A214"/>
      <c r="N214" s="5"/>
    </row>
    <row r="215" spans="1:14" x14ac:dyDescent="0.25">
      <c r="A215"/>
      <c r="N215" s="5"/>
    </row>
    <row r="216" spans="1:14" x14ac:dyDescent="0.25">
      <c r="A216"/>
      <c r="N216" s="5"/>
    </row>
    <row r="217" spans="1:14" x14ac:dyDescent="0.25">
      <c r="A217"/>
      <c r="N217" s="5"/>
    </row>
    <row r="218" spans="1:14" x14ac:dyDescent="0.25">
      <c r="A218"/>
      <c r="N218" s="5"/>
    </row>
    <row r="219" spans="1:14" x14ac:dyDescent="0.25">
      <c r="A219"/>
      <c r="N219" s="5"/>
    </row>
    <row r="220" spans="1:14" x14ac:dyDescent="0.25">
      <c r="A220"/>
    </row>
    <row r="221" spans="1:14" x14ac:dyDescent="0.25">
      <c r="A221"/>
    </row>
    <row r="222" spans="1:14" x14ac:dyDescent="0.25">
      <c r="A222"/>
    </row>
    <row r="223" spans="1:14" x14ac:dyDescent="0.25">
      <c r="A223"/>
    </row>
    <row r="224" spans="1:14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  <row r="261" spans="1:1" x14ac:dyDescent="0.25">
      <c r="A261"/>
    </row>
    <row r="262" spans="1:1" x14ac:dyDescent="0.25">
      <c r="A262"/>
    </row>
    <row r="263" spans="1:1" x14ac:dyDescent="0.25">
      <c r="A263"/>
    </row>
    <row r="264" spans="1:1" x14ac:dyDescent="0.25">
      <c r="A264"/>
    </row>
    <row r="265" spans="1:1" x14ac:dyDescent="0.25">
      <c r="A265"/>
    </row>
    <row r="266" spans="1:1" x14ac:dyDescent="0.25">
      <c r="A266"/>
    </row>
    <row r="267" spans="1:1" x14ac:dyDescent="0.25">
      <c r="A267"/>
    </row>
    <row r="268" spans="1:1" x14ac:dyDescent="0.25">
      <c r="A268"/>
    </row>
    <row r="269" spans="1:1" x14ac:dyDescent="0.25">
      <c r="A269"/>
    </row>
    <row r="270" spans="1:1" x14ac:dyDescent="0.25">
      <c r="A270"/>
    </row>
    <row r="271" spans="1:1" x14ac:dyDescent="0.25">
      <c r="A271"/>
    </row>
    <row r="272" spans="1:1" x14ac:dyDescent="0.25">
      <c r="A272"/>
    </row>
  </sheetData>
  <conditionalFormatting sqref="AA6">
    <cfRule type="cellIs" dxfId="5" priority="6" operator="equal">
      <formula>1</formula>
    </cfRule>
  </conditionalFormatting>
  <conditionalFormatting sqref="AA158">
    <cfRule type="cellIs" dxfId="4" priority="5" operator="equal">
      <formula>1</formula>
    </cfRule>
  </conditionalFormatting>
  <conditionalFormatting sqref="AA179">
    <cfRule type="cellIs" dxfId="3" priority="4" operator="equal">
      <formula>1</formula>
    </cfRule>
  </conditionalFormatting>
  <conditionalFormatting sqref="AA180">
    <cfRule type="cellIs" dxfId="2" priority="3" operator="equal">
      <formula>1</formula>
    </cfRule>
  </conditionalFormatting>
  <conditionalFormatting sqref="AA173">
    <cfRule type="cellIs" dxfId="1" priority="2" operator="equal">
      <formula>1</formula>
    </cfRule>
  </conditionalFormatting>
  <conditionalFormatting sqref="AA166">
    <cfRule type="cellIs" dxfId="0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Opex_output</vt:lpstr>
      <vt:lpstr>Output</vt:lpstr>
      <vt:lpstr>Summary</vt:lpstr>
      <vt:lpstr>Assumptions</vt:lpstr>
      <vt:lpstr>Costs</vt:lpstr>
      <vt:lpstr>Option1</vt:lpstr>
      <vt:lpstr>Option2</vt:lpstr>
      <vt:lpstr>Option3</vt:lpstr>
      <vt:lpstr>CriticalApp_Migration</vt:lpstr>
      <vt:lpstr>CriticalApps</vt:lpstr>
      <vt:lpstr>Options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2019-11-17T22:48:40Z</dcterms:created>
  <dcterms:modified xsi:type="dcterms:W3CDTF">2020-01-29T03:29:00Z</dcterms:modified>
</cp:coreProperties>
</file>