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1'!$C$42:$C$47</definedName>
    <definedName name="Option1_costs">'Option 1'!$P$42:$T$47</definedName>
    <definedName name="Option2_categories">'Option 2'!$C$49:$C$54</definedName>
    <definedName name="Option2_costs">'Option 2'!$P$49:$T$54</definedName>
    <definedName name="_xlnm.Print_Area" localSheetId="1">Summary!$A$1:$J$30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8" i="71" l="1"/>
  <c r="Q38" i="71"/>
  <c r="R38" i="71"/>
  <c r="S38" i="71"/>
  <c r="T38" i="71"/>
  <c r="P39" i="71"/>
  <c r="Q39" i="71"/>
  <c r="R39" i="71"/>
  <c r="S39" i="71"/>
  <c r="T39" i="71"/>
  <c r="P27" i="71"/>
  <c r="Q27" i="71"/>
  <c r="R27" i="71"/>
  <c r="S27" i="71"/>
  <c r="T27" i="71"/>
  <c r="P28" i="71"/>
  <c r="Q28" i="71"/>
  <c r="R28" i="71"/>
  <c r="S28" i="71"/>
  <c r="T28" i="71"/>
  <c r="P29" i="71"/>
  <c r="Q29" i="71"/>
  <c r="R29" i="71"/>
  <c r="S29" i="71"/>
  <c r="T29" i="71"/>
  <c r="P17" i="71"/>
  <c r="Q17" i="71"/>
  <c r="R17" i="71"/>
  <c r="S17" i="71"/>
  <c r="T17" i="71"/>
  <c r="P18" i="71"/>
  <c r="Q18" i="71"/>
  <c r="R18" i="71"/>
  <c r="S18" i="71"/>
  <c r="T18" i="71"/>
  <c r="P19" i="71"/>
  <c r="Q19" i="71"/>
  <c r="R19" i="71"/>
  <c r="S19" i="71"/>
  <c r="T19" i="71"/>
  <c r="P24" i="69"/>
  <c r="Q24" i="69"/>
  <c r="R24" i="69"/>
  <c r="S24" i="69"/>
  <c r="T24" i="69"/>
  <c r="P25" i="69"/>
  <c r="Q25" i="69"/>
  <c r="R25" i="69"/>
  <c r="S25" i="69"/>
  <c r="T25" i="69"/>
  <c r="P26" i="69"/>
  <c r="Q26" i="69"/>
  <c r="R26" i="69"/>
  <c r="S26" i="69"/>
  <c r="T26" i="69"/>
  <c r="P15" i="69"/>
  <c r="Q15" i="69"/>
  <c r="R15" i="69"/>
  <c r="S15" i="69"/>
  <c r="T15" i="69"/>
  <c r="P16" i="69"/>
  <c r="Q16" i="69"/>
  <c r="R16" i="69"/>
  <c r="S16" i="69"/>
  <c r="T16" i="69"/>
  <c r="P17" i="69"/>
  <c r="Q17" i="69"/>
  <c r="R17" i="69"/>
  <c r="S17" i="69"/>
  <c r="T17" i="69"/>
  <c r="P18" i="69"/>
  <c r="Q18" i="69"/>
  <c r="R18" i="69"/>
  <c r="S18" i="69"/>
  <c r="T18" i="69"/>
  <c r="P36" i="71"/>
  <c r="Q36" i="71"/>
  <c r="R36" i="71"/>
  <c r="S36" i="71"/>
  <c r="T36" i="71"/>
  <c r="P37" i="71"/>
  <c r="Q37" i="71"/>
  <c r="R37" i="71"/>
  <c r="S37" i="71"/>
  <c r="T37" i="71"/>
  <c r="P40" i="71"/>
  <c r="Q40" i="71"/>
  <c r="R40" i="71"/>
  <c r="S40" i="71"/>
  <c r="T40" i="71"/>
  <c r="P41" i="71"/>
  <c r="Q41" i="71"/>
  <c r="R41" i="71"/>
  <c r="S41" i="71"/>
  <c r="T41" i="71"/>
  <c r="P42" i="71"/>
  <c r="Q42" i="71"/>
  <c r="R42" i="71"/>
  <c r="S42" i="71"/>
  <c r="T42" i="71"/>
  <c r="P43" i="71"/>
  <c r="Q43" i="71"/>
  <c r="R43" i="71"/>
  <c r="S43" i="71"/>
  <c r="T43" i="71"/>
  <c r="P44" i="71"/>
  <c r="Q44" i="71"/>
  <c r="R44" i="71"/>
  <c r="S44" i="71"/>
  <c r="T44" i="71"/>
  <c r="P45" i="71"/>
  <c r="Q45" i="71"/>
  <c r="R45" i="71"/>
  <c r="S45" i="71"/>
  <c r="T45" i="71"/>
  <c r="P24" i="71"/>
  <c r="Q24" i="71"/>
  <c r="R24" i="71"/>
  <c r="S24" i="71"/>
  <c r="T24" i="71"/>
  <c r="P25" i="71"/>
  <c r="Q25" i="71"/>
  <c r="R25" i="71"/>
  <c r="S25" i="71"/>
  <c r="T25" i="71"/>
  <c r="P26" i="71"/>
  <c r="Q26" i="71"/>
  <c r="R26" i="71"/>
  <c r="S26" i="71"/>
  <c r="T26" i="71"/>
  <c r="P30" i="71"/>
  <c r="Q30" i="71"/>
  <c r="R30" i="71"/>
  <c r="S30" i="71"/>
  <c r="T30" i="71"/>
  <c r="P31" i="71"/>
  <c r="Q31" i="71"/>
  <c r="R31" i="71"/>
  <c r="S31" i="71"/>
  <c r="T31" i="71"/>
  <c r="P32" i="71"/>
  <c r="Q32" i="71"/>
  <c r="R32" i="71"/>
  <c r="S32" i="71"/>
  <c r="T32" i="71"/>
  <c r="P11" i="71"/>
  <c r="Q11" i="71"/>
  <c r="R11" i="71"/>
  <c r="S11" i="71"/>
  <c r="T11" i="71"/>
  <c r="P12" i="71"/>
  <c r="Q12" i="71"/>
  <c r="R12" i="71"/>
  <c r="S12" i="71"/>
  <c r="T12" i="71"/>
  <c r="P13" i="71"/>
  <c r="Q13" i="71"/>
  <c r="R13" i="71"/>
  <c r="S13" i="71"/>
  <c r="T13" i="71"/>
  <c r="P14" i="71"/>
  <c r="Q14" i="71"/>
  <c r="R14" i="71"/>
  <c r="S14" i="71"/>
  <c r="T14" i="71"/>
  <c r="P15" i="71"/>
  <c r="Q15" i="71"/>
  <c r="R15" i="71"/>
  <c r="S15" i="71"/>
  <c r="T15" i="71"/>
  <c r="P16" i="71"/>
  <c r="Q16" i="71"/>
  <c r="R16" i="71"/>
  <c r="S16" i="71"/>
  <c r="T16" i="71"/>
  <c r="P20" i="71"/>
  <c r="Q20" i="71"/>
  <c r="R20" i="71"/>
  <c r="S20" i="71"/>
  <c r="T20" i="71"/>
  <c r="T47" i="69"/>
  <c r="S47" i="69"/>
  <c r="R47" i="69"/>
  <c r="Q47" i="69"/>
  <c r="P47" i="69"/>
  <c r="T46" i="69"/>
  <c r="S46" i="69"/>
  <c r="R46" i="69"/>
  <c r="Q46" i="69"/>
  <c r="P46" i="69"/>
  <c r="T45" i="69"/>
  <c r="S45" i="69"/>
  <c r="R45" i="69"/>
  <c r="Q45" i="69"/>
  <c r="P45" i="69"/>
  <c r="P34" i="69"/>
  <c r="Q34" i="69"/>
  <c r="R34" i="69"/>
  <c r="S34" i="69"/>
  <c r="T34" i="69"/>
  <c r="P35" i="69"/>
  <c r="Q35" i="69"/>
  <c r="R35" i="69"/>
  <c r="S35" i="69"/>
  <c r="T35" i="69"/>
  <c r="P36" i="69"/>
  <c r="Q36" i="69"/>
  <c r="R36" i="69"/>
  <c r="S36" i="69"/>
  <c r="T36" i="69"/>
  <c r="P37" i="69"/>
  <c r="Q37" i="69"/>
  <c r="R37" i="69"/>
  <c r="S37" i="69"/>
  <c r="T37" i="69"/>
  <c r="P38" i="69"/>
  <c r="Q38" i="69"/>
  <c r="R38" i="69"/>
  <c r="S38" i="69"/>
  <c r="T38" i="69"/>
  <c r="P23" i="69"/>
  <c r="Q23" i="69"/>
  <c r="R23" i="69"/>
  <c r="S23" i="69"/>
  <c r="T23" i="69"/>
  <c r="P27" i="69"/>
  <c r="Q27" i="69"/>
  <c r="R27" i="69"/>
  <c r="S27" i="69"/>
  <c r="T27" i="69"/>
  <c r="P28" i="69"/>
  <c r="Q28" i="69"/>
  <c r="R28" i="69"/>
  <c r="S28" i="69"/>
  <c r="T28" i="69"/>
  <c r="P29" i="69"/>
  <c r="Q29" i="69"/>
  <c r="R29" i="69"/>
  <c r="S29" i="69"/>
  <c r="T29" i="69"/>
  <c r="P30" i="69"/>
  <c r="Q30" i="69"/>
  <c r="R30" i="69"/>
  <c r="S30" i="69"/>
  <c r="T30" i="69"/>
  <c r="P11" i="69"/>
  <c r="Q11" i="69"/>
  <c r="R11" i="69"/>
  <c r="S11" i="69"/>
  <c r="T11" i="69"/>
  <c r="P12" i="69"/>
  <c r="Q12" i="69"/>
  <c r="R12" i="69"/>
  <c r="S12" i="69"/>
  <c r="T12" i="69"/>
  <c r="P13" i="69"/>
  <c r="Q13" i="69"/>
  <c r="R13" i="69"/>
  <c r="S13" i="69"/>
  <c r="T13" i="69"/>
  <c r="P14" i="69"/>
  <c r="Q14" i="69"/>
  <c r="R14" i="69"/>
  <c r="S14" i="69"/>
  <c r="T14" i="69"/>
  <c r="P19" i="69"/>
  <c r="Q19" i="69"/>
  <c r="R19" i="69"/>
  <c r="S19" i="69"/>
  <c r="T19" i="69"/>
  <c r="T10" i="69"/>
  <c r="T42" i="69"/>
  <c r="S10" i="69"/>
  <c r="S42" i="69"/>
  <c r="R10" i="69"/>
  <c r="R42" i="69"/>
  <c r="Q10" i="69"/>
  <c r="Q42" i="69"/>
  <c r="P10" i="69"/>
  <c r="P42" i="69"/>
  <c r="T10" i="71"/>
  <c r="T52" i="71"/>
  <c r="T53" i="71"/>
  <c r="T54" i="71"/>
  <c r="S10" i="71"/>
  <c r="S52" i="71"/>
  <c r="S53" i="71"/>
  <c r="S54" i="71"/>
  <c r="R10" i="71"/>
  <c r="R52" i="71"/>
  <c r="R53" i="71"/>
  <c r="R54" i="71"/>
  <c r="Q10" i="71"/>
  <c r="Q52" i="71"/>
  <c r="Q53" i="71"/>
  <c r="Q54" i="71"/>
  <c r="P10" i="71"/>
  <c r="P52" i="71"/>
  <c r="P53" i="71"/>
  <c r="P54" i="71"/>
  <c r="A24" i="74"/>
  <c r="A23" i="74"/>
  <c r="A5" i="71"/>
  <c r="A5" i="69"/>
  <c r="P22" i="69"/>
  <c r="P43" i="69"/>
  <c r="P33" i="69"/>
  <c r="P44" i="69"/>
  <c r="E14" i="74"/>
  <c r="F14" i="74"/>
  <c r="G14" i="74"/>
  <c r="H14" i="74"/>
  <c r="I14" i="74"/>
  <c r="J14" i="74"/>
  <c r="B16" i="74"/>
  <c r="B18" i="74"/>
  <c r="Q22" i="69"/>
  <c r="Q43" i="69"/>
  <c r="Q33" i="69"/>
  <c r="Q44" i="69"/>
  <c r="R22" i="69"/>
  <c r="R43" i="69"/>
  <c r="R33" i="69"/>
  <c r="R44" i="69"/>
  <c r="S22" i="69"/>
  <c r="S43" i="69"/>
  <c r="S33" i="69"/>
  <c r="S44" i="69"/>
  <c r="T22" i="69"/>
  <c r="T43" i="69"/>
  <c r="T33" i="69"/>
  <c r="T44" i="69"/>
  <c r="C52" i="69"/>
  <c r="P23" i="71"/>
  <c r="P50" i="71"/>
  <c r="P35" i="71"/>
  <c r="Q23" i="71"/>
  <c r="Q50" i="71"/>
  <c r="Q35" i="71"/>
  <c r="R23" i="71"/>
  <c r="R50" i="71"/>
  <c r="R35" i="71"/>
  <c r="S23" i="71"/>
  <c r="S50" i="71"/>
  <c r="S35" i="71"/>
  <c r="T23" i="71"/>
  <c r="T50" i="71"/>
  <c r="T35" i="71"/>
  <c r="C59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56" i="71"/>
  <c r="C55" i="71"/>
  <c r="C49" i="69"/>
  <c r="C48" i="69"/>
  <c r="A2" i="71"/>
  <c r="A1" i="71"/>
  <c r="A2" i="69"/>
  <c r="A1" i="69"/>
  <c r="A2" i="72"/>
  <c r="A1" i="72"/>
  <c r="A2" i="70"/>
  <c r="A1" i="70"/>
  <c r="D5" i="72"/>
  <c r="A11" i="71"/>
  <c r="A10" i="71"/>
  <c r="A12" i="71"/>
  <c r="A16" i="71"/>
  <c r="A20" i="71"/>
  <c r="A21" i="71"/>
  <c r="A23" i="71"/>
  <c r="A35" i="71"/>
  <c r="S51" i="71"/>
  <c r="R51" i="71"/>
  <c r="T51" i="71"/>
  <c r="Q51" i="71"/>
  <c r="P51" i="71"/>
  <c r="P49" i="71"/>
  <c r="R49" i="71"/>
  <c r="T49" i="71"/>
  <c r="S49" i="71"/>
  <c r="S55" i="71"/>
  <c r="S57" i="71"/>
  <c r="Q49" i="71"/>
  <c r="Q48" i="69"/>
  <c r="Q49" i="69"/>
  <c r="R48" i="69"/>
  <c r="R50" i="69"/>
  <c r="P55" i="71"/>
  <c r="P57" i="71"/>
  <c r="S56" i="71"/>
  <c r="R55" i="71"/>
  <c r="R56" i="71"/>
  <c r="T55" i="71"/>
  <c r="Q55" i="71"/>
  <c r="P48" i="69"/>
  <c r="P50" i="69"/>
  <c r="T48" i="69"/>
  <c r="T49" i="69"/>
  <c r="Q50" i="69"/>
  <c r="R49" i="69"/>
  <c r="S48" i="69"/>
  <c r="P49" i="69"/>
  <c r="P56" i="71"/>
  <c r="T56" i="71"/>
  <c r="T57" i="71"/>
  <c r="R57" i="71"/>
  <c r="Q57" i="71"/>
  <c r="Q56" i="71"/>
  <c r="T50" i="69"/>
  <c r="S50" i="69"/>
  <c r="S49" i="69"/>
  <c r="D52" i="69"/>
  <c r="D59" i="71"/>
  <c r="V57" i="71"/>
  <c r="V3" i="71"/>
  <c r="V50" i="69"/>
  <c r="V3" i="69"/>
  <c r="D6" i="72"/>
  <c r="D7" i="70"/>
  <c r="J11" i="70"/>
  <c r="H11" i="70"/>
  <c r="F20" i="70"/>
  <c r="H21" i="70"/>
  <c r="J21" i="70"/>
  <c r="G20" i="70"/>
  <c r="G22" i="70"/>
  <c r="H13" i="70"/>
  <c r="H22" i="70"/>
  <c r="F22" i="70"/>
  <c r="I22" i="70"/>
  <c r="J22" i="70"/>
  <c r="F11" i="70"/>
  <c r="G21" i="70"/>
  <c r="I11" i="70"/>
  <c r="F12" i="70"/>
  <c r="H20" i="70"/>
  <c r="F21" i="70"/>
  <c r="F13" i="70"/>
  <c r="I12" i="70"/>
  <c r="H12" i="70"/>
  <c r="I21" i="70"/>
  <c r="J12" i="70"/>
  <c r="I20" i="70"/>
  <c r="J13" i="70"/>
  <c r="I13" i="70"/>
  <c r="G12" i="70"/>
  <c r="G11" i="70"/>
  <c r="G13" i="70"/>
  <c r="J20" i="70"/>
  <c r="J23" i="70" l="1"/>
  <c r="K12" i="72"/>
  <c r="I12" i="72"/>
  <c r="G14" i="70"/>
  <c r="J12" i="72"/>
  <c r="Q12" i="72"/>
  <c r="T12" i="72"/>
  <c r="I23" i="70"/>
  <c r="S12" i="72"/>
  <c r="M12" i="72"/>
  <c r="P12" i="72"/>
  <c r="H12" i="72"/>
  <c r="H23" i="70"/>
  <c r="G12" i="72"/>
  <c r="I14" i="70"/>
  <c r="O12" i="72"/>
  <c r="F14" i="70"/>
  <c r="F12" i="72"/>
  <c r="V12" i="72" s="1"/>
  <c r="N12" i="72"/>
  <c r="G23" i="70"/>
  <c r="F23" i="70"/>
  <c r="L12" i="72"/>
  <c r="X12" i="72" s="1"/>
  <c r="H14" i="70"/>
  <c r="J14" i="70"/>
  <c r="R12" i="72"/>
  <c r="Z12" i="72" s="1"/>
  <c r="Y12" i="72" l="1"/>
  <c r="W12" i="72"/>
  <c r="F25" i="70"/>
  <c r="F16" i="70"/>
  <c r="AB12" i="72" l="1"/>
</calcChain>
</file>

<file path=xl/sharedStrings.xml><?xml version="1.0" encoding="utf-8"?>
<sst xmlns="http://schemas.openxmlformats.org/spreadsheetml/2006/main" count="376" uniqueCount="74">
  <si>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</si>
  <si>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</si>
  <si>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</si>
  <si>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</si>
  <si>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</si>
  <si>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</si>
  <si>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</si>
  <si>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</si>
  <si>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</si>
  <si>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</si>
  <si>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</si>
  <si>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</si>
  <si>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</si>
  <si>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</si>
  <si>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</si>
  <si>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</si>
  <si>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</si>
  <si>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</si>
  <si>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</si>
  <si>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</si>
  <si>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</si>
  <si>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</si>
  <si>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</si>
  <si>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</si>
  <si>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</si>
  <si>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</si>
  <si>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</si>
  <si>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</si>
  <si>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</si>
  <si>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</si>
  <si>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</si>
  <si>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</si>
  <si>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</si>
  <si>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</si>
  <si>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</si>
  <si>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</si>
  <si>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</si>
  <si>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</si>
  <si>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</si>
  <si>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</si>
  <si>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</si>
  <si>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</si>
  <si>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</si>
  <si>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</si>
  <si>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</si>
  <si>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</si>
  <si>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</si>
  <si>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</si>
  <si>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</si>
  <si>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</si>
  <si>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</si>
  <si>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Network Management</t>
  </si>
  <si>
    <t>SCADA/DMS/OMS Currency</t>
  </si>
  <si>
    <t>GIS Smallworld Currency</t>
  </si>
  <si>
    <t>Conflation - Geospatial alignment</t>
  </si>
  <si>
    <t>Conflation - Foundation</t>
  </si>
  <si>
    <t xml:space="preserve">Outage Management Reporting Currency </t>
  </si>
  <si>
    <t>Protection Systems application suite Currency</t>
  </si>
  <si>
    <t>UE</t>
  </si>
  <si>
    <t>Switching Currency - NARS to EDNAR Conversion</t>
  </si>
  <si>
    <t>Outage Management Reporting Currency</t>
  </si>
  <si>
    <t>SIQ software upgrades - std control component</t>
  </si>
  <si>
    <t xml:space="preserve">Maintain UE Spatial Viewer Platform (GE's Network Viewer plus) </t>
  </si>
  <si>
    <t>Network data processing</t>
  </si>
  <si>
    <t>Outages &amp; Emergencies application suite Currency</t>
  </si>
  <si>
    <t>GIS s4 Hana integration</t>
  </si>
  <si>
    <t>Network data processing Currency</t>
  </si>
  <si>
    <t>Switching Currency - NARS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</si>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</sst>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5" fillId="2" borderId="1" xfId="0" applyNumberFormat="1" applyFont="1" applyFill="1" applyBorder="1" applyAlignment="1">
      <alignment horizontal="right" vertical="top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L26" sqref="L26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Network Management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UE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46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/>
      <c r="F12" s="78">
        <f ca="1">INDEX(Summary!$F$11:$J$38,MATCH($D$5&amp;F$11,Summary!$D$11:$D$38,0), MATCH(Output!F$10, Summary!$F$10:$J$10,0))/1000</f>
        <v>3733.6250692743492</v>
      </c>
      <c r="G12" s="78">
        <f ca="1">INDEX(Summary!$F$11:$J$38,MATCH($D$5&amp;G$11,Summary!$D$11:$D$38,0), MATCH(Output!G$10, Summary!$F$10:$J$10,0))/1000</f>
        <v>428.70069183463659</v>
      </c>
      <c r="H12" s="78">
        <f ca="1">INDEX(Summary!$F$11:$J$38,MATCH($D$5&amp;H$11,Summary!$D$11:$D$38,0), MATCH(Output!H$10, Summary!$F$10:$J$10,0))/1000</f>
        <v>855.17739292606007</v>
      </c>
      <c r="I12" s="78">
        <f ca="1">INDEX(Summary!$F$11:$J$38,MATCH($D$5&amp;I$11,Summary!$D$11:$D$38,0), MATCH(Output!I$10, Summary!$F$10:$J$10,0))/1000</f>
        <v>4555.4108297558778</v>
      </c>
      <c r="J12" s="78">
        <f ca="1">INDEX(Summary!$F$11:$J$38,MATCH($D$5&amp;J$11,Summary!$D$11:$D$38,0), MATCH(Output!J$10, Summary!$F$10:$J$10,0))/1000</f>
        <v>331.48052505988454</v>
      </c>
      <c r="K12" s="78">
        <f ca="1">INDEX(Summary!$F$11:$J$38,MATCH($D$5&amp;K$11,Summary!$D$11:$D$38,0), MATCH(Output!K$10, Summary!$F$10:$J$10,0))/1000</f>
        <v>291.23688303983465</v>
      </c>
      <c r="L12" s="78">
        <f ca="1">INDEX(Summary!$F$11:$J$38,MATCH($D$5&amp;L$11,Summary!$D$11:$D$38,0), MATCH(Output!L$10, Summary!$F$10:$J$10,0))/1000</f>
        <v>3164.1987155548641</v>
      </c>
      <c r="M12" s="78">
        <f ca="1">INDEX(Summary!$F$11:$J$38,MATCH($D$5&amp;M$11,Summary!$D$11:$D$38,0), MATCH(Output!M$10, Summary!$F$10:$J$10,0))/1000</f>
        <v>563.41098828069835</v>
      </c>
      <c r="N12" s="78">
        <f ca="1">INDEX(Summary!$F$11:$J$38,MATCH($D$5&amp;N$11,Summary!$D$11:$D$38,0), MATCH(Output!N$10, Summary!$F$10:$J$10,0))/1000</f>
        <v>280.64645092929521</v>
      </c>
      <c r="O12" s="78">
        <f ca="1">INDEX(Summary!$F$11:$J$38,MATCH($D$5&amp;O$11,Summary!$D$11:$D$38,0), MATCH(Output!O$10, Summary!$F$10:$J$10,0))/1000</f>
        <v>3597.7392348640174</v>
      </c>
      <c r="P12" s="78">
        <f ca="1">INDEX(Summary!$F$11:$J$38,MATCH($D$5&amp;P$11,Summary!$D$11:$D$38,0), MATCH(Output!P$10, Summary!$F$10:$J$10,0))/1000</f>
        <v>134.49848780385094</v>
      </c>
      <c r="Q12" s="78">
        <f ca="1">INDEX(Summary!$F$11:$J$38,MATCH($D$5&amp;Q$11,Summary!$D$11:$D$38,0), MATCH(Output!Q$10, Summary!$F$10:$J$10,0))/1000</f>
        <v>481.86466102954466</v>
      </c>
      <c r="R12" s="78">
        <f ca="1">INDEX(Summary!$F$11:$J$38,MATCH($D$5&amp;R$11,Summary!$D$11:$D$38,0), MATCH(Output!R$10, Summary!$F$10:$J$10,0))/1000</f>
        <v>4775.4164664202244</v>
      </c>
      <c r="S12" s="78">
        <f ca="1">INDEX(Summary!$F$11:$J$38,MATCH($D$5&amp;S$11,Summary!$D$11:$D$38,0), MATCH(Output!S$10, Summary!$F$10:$J$10,0))/1000</f>
        <v>975.1669887384719</v>
      </c>
      <c r="T12" s="78">
        <f ca="1">INDEX(Summary!$F$11:$J$38,MATCH($D$5&amp;T$11,Summary!$D$11:$D$38,0), MATCH(Output!T$10, Summary!$F$10:$J$10,0))/1000</f>
        <v>683.08287112979406</v>
      </c>
      <c r="U12" s="67"/>
      <c r="V12" s="78">
        <f ca="1">SUMIF($F$10:$T$10,V$10,$F12:$T12)</f>
        <v>5017.5031540350456</v>
      </c>
      <c r="W12" s="78">
        <f ca="1">SUMIF($F$10:$T$10,W$10,$F12:$T12)</f>
        <v>5178.128237855597</v>
      </c>
      <c r="X12" s="78">
        <f ca="1">SUMIF($F$10:$T$10,X$10,$F12:$T12)</f>
        <v>4008.2561547648575</v>
      </c>
      <c r="Y12" s="78">
        <f ca="1">SUMIF($F$10:$T$10,Y$10,$F12:$T12)</f>
        <v>4214.1023836974127</v>
      </c>
      <c r="Z12" s="78">
        <f ca="1">SUMIF($F$10:$T$10,Z$10,$F12:$T12)</f>
        <v>6433.6663262884904</v>
      </c>
      <c r="AA12" s="67"/>
      <c r="AB12" s="78">
        <f ca="1">SUM(V12:Z12)</f>
        <v>24851.656256641403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9"/>
  <sheetViews>
    <sheetView showGridLines="0" zoomScale="85" zoomScaleNormal="85" workbookViewId="0">
      <selection activeCell="D38" sqref="D37:D38"/>
    </sheetView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48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21</v>
      </c>
      <c r="D6" s="43" t="s">
        <v>28</v>
      </c>
      <c r="E6" s="3"/>
      <c r="O6"/>
    </row>
    <row r="7" spans="1:17" ht="12.75" customHeight="1" x14ac:dyDescent="0.25">
      <c r="B7" s="118" t="s">
        <v>39</v>
      </c>
      <c r="D7" s="117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28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3733625.0692743491</v>
      </c>
      <c r="G11" s="9">
        <f t="shared" ca="1" si="0"/>
        <v>4555410.8297558781</v>
      </c>
      <c r="H11" s="9">
        <f t="shared" ca="1" si="0"/>
        <v>3164198.7155548641</v>
      </c>
      <c r="I11" s="9">
        <f t="shared" ca="1" si="0"/>
        <v>3597739.2348640175</v>
      </c>
      <c r="J11" s="9">
        <f t="shared" ca="1" si="0"/>
        <v>4775416.4664202249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428700.69183463661</v>
      </c>
      <c r="G12" s="9">
        <f t="shared" ca="1" si="0"/>
        <v>331480.52505988453</v>
      </c>
      <c r="H12" s="9">
        <f t="shared" ca="1" si="0"/>
        <v>563410.98828069831</v>
      </c>
      <c r="I12" s="9">
        <f t="shared" ca="1" si="0"/>
        <v>134498.48780385093</v>
      </c>
      <c r="J12" s="9">
        <f t="shared" ca="1" si="0"/>
        <v>975166.98873847187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855177.39292606001</v>
      </c>
      <c r="G13" s="9">
        <f t="shared" ca="1" si="0"/>
        <v>291236.88303983468</v>
      </c>
      <c r="H13" s="9">
        <f t="shared" ca="1" si="0"/>
        <v>280646.45092929521</v>
      </c>
      <c r="I13" s="9">
        <f t="shared" ca="1" si="0"/>
        <v>481864.66102954466</v>
      </c>
      <c r="J13" s="9">
        <f t="shared" ca="1" si="0"/>
        <v>683082.87112979405</v>
      </c>
    </row>
    <row r="14" spans="1:17" ht="12.75" customHeight="1" x14ac:dyDescent="0.2">
      <c r="B14" s="100"/>
      <c r="C14" s="25" t="s">
        <v>49</v>
      </c>
      <c r="D14" s="25"/>
      <c r="E14" s="25"/>
      <c r="F14" s="26">
        <f ca="1">SUM(F11:F13)</f>
        <v>5017503.1540350458</v>
      </c>
      <c r="G14" s="26">
        <f ca="1">SUM(G11:G13)</f>
        <v>5178128.2378555974</v>
      </c>
      <c r="H14" s="26">
        <f ca="1">SUM(H11:H13)</f>
        <v>4008256.1547648576</v>
      </c>
      <c r="I14" s="26">
        <f ca="1">SUM(I11:I13)</f>
        <v>4214102.3836974129</v>
      </c>
      <c r="J14" s="26">
        <f ca="1">SUM(J11:J13)</f>
        <v>6433666.3262884906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5" t="s">
        <v>68</v>
      </c>
      <c r="D16" s="26"/>
      <c r="E16" s="26"/>
      <c r="F16" s="26">
        <f ca="1">NPV(Assumptions!$B$6,F14:J14)</f>
        <v>22881169.12716952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20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2328986.1404827903</v>
      </c>
      <c r="G20" s="9">
        <f t="shared" ca="1" si="2"/>
        <v>5859105.9958426189</v>
      </c>
      <c r="H20" s="9">
        <f t="shared" ca="1" si="2"/>
        <v>6458944.8934539398</v>
      </c>
      <c r="I20" s="9">
        <f t="shared" ca="1" si="2"/>
        <v>3917879.7899807389</v>
      </c>
      <c r="J20" s="9">
        <f t="shared" ca="1" si="2"/>
        <v>1270532.5517366005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2329895.0643186774</v>
      </c>
      <c r="G21" s="9">
        <f t="shared" ca="1" si="2"/>
        <v>5295216.055269721</v>
      </c>
      <c r="H21" s="9">
        <f t="shared" ca="1" si="2"/>
        <v>6460163.5874290597</v>
      </c>
      <c r="I21" s="9">
        <f t="shared" ca="1" si="2"/>
        <v>3918459.8808995937</v>
      </c>
      <c r="J21" s="9">
        <f t="shared" ca="1" si="2"/>
        <v>1270851.8532647332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1164947.5321593387</v>
      </c>
      <c r="G22" s="9">
        <f t="shared" ca="1" si="2"/>
        <v>4342077.1653211713</v>
      </c>
      <c r="H22" s="9">
        <f t="shared" ca="1" si="2"/>
        <v>3230081.7937145298</v>
      </c>
      <c r="I22" s="9">
        <f t="shared" ca="1" si="2"/>
        <v>1959229.9404497968</v>
      </c>
      <c r="J22" s="9">
        <f t="shared" ca="1" si="2"/>
        <v>635425.92663236661</v>
      </c>
    </row>
    <row r="23" spans="2:12" x14ac:dyDescent="0.2">
      <c r="B23" s="100"/>
      <c r="C23" s="25" t="s">
        <v>49</v>
      </c>
      <c r="D23" s="25"/>
      <c r="E23" s="25"/>
      <c r="F23" s="26">
        <f ca="1">SUM(F20:F22)</f>
        <v>5823828.7369608069</v>
      </c>
      <c r="G23" s="26">
        <f ca="1">SUM(G20:G22)</f>
        <v>15496399.21643351</v>
      </c>
      <c r="H23" s="26">
        <f ca="1">SUM(H20:H22)</f>
        <v>16149190.274597529</v>
      </c>
      <c r="I23" s="26">
        <f ca="1">SUM(I20:I22)</f>
        <v>9795569.6113301292</v>
      </c>
      <c r="J23" s="26">
        <f ca="1">SUM(J20:J22)</f>
        <v>3176810.3316337005</v>
      </c>
      <c r="L23" s="2"/>
    </row>
    <row r="24" spans="2:12" x14ac:dyDescent="0.2">
      <c r="B24" s="100"/>
    </row>
    <row r="25" spans="2:12" x14ac:dyDescent="0.2">
      <c r="C25" s="125" t="s">
        <v>68</v>
      </c>
      <c r="D25" s="26"/>
      <c r="E25" s="26"/>
      <c r="F25" s="26">
        <f ca="1">NPV(Assumptions!$B$6,F23:J23)</f>
        <v>46794996.282974042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100"/>
    </row>
    <row r="29" spans="2:12" x14ac:dyDescent="0.2">
      <c r="B29" s="32"/>
      <c r="C29" s="41"/>
      <c r="D29" s="41"/>
      <c r="E29" s="32"/>
      <c r="F29" s="32"/>
      <c r="G29" s="32"/>
      <c r="H29" s="32"/>
      <c r="I29" s="32"/>
      <c r="J29" s="32"/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58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34</v>
      </c>
      <c r="B8" s="107">
        <v>2018</v>
      </c>
      <c r="C8" t="s">
        <v>37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35</v>
      </c>
    </row>
    <row r="11" spans="1:35" ht="12.75" customHeight="1" x14ac:dyDescent="0.25">
      <c r="A11" s="128" t="s">
        <v>69</v>
      </c>
      <c r="B11" s="28"/>
      <c r="C11" s="103"/>
      <c r="D11" s="129" t="s">
        <v>72</v>
      </c>
      <c r="E11" s="129" t="s">
        <v>72</v>
      </c>
      <c r="F11" s="129" t="s">
        <v>72</v>
      </c>
      <c r="G11" s="129" t="s">
        <v>72</v>
      </c>
      <c r="H11" s="129" t="s">
        <v>72</v>
      </c>
      <c r="I11" s="129" t="s">
        <v>72</v>
      </c>
      <c r="J11" s="129" t="s">
        <v>73</v>
      </c>
    </row>
    <row r="12" spans="1:35" ht="12.75" customHeight="1" x14ac:dyDescent="0.25">
      <c r="A12" s="130" t="s">
        <v>70</v>
      </c>
      <c r="B12" s="4"/>
      <c r="C12" s="130"/>
      <c r="D12" s="131" t="s">
        <v>29</v>
      </c>
      <c r="E12" s="131" t="s">
        <v>29</v>
      </c>
      <c r="F12" s="131" t="s">
        <v>29</v>
      </c>
      <c r="G12" s="131" t="s">
        <v>29</v>
      </c>
      <c r="H12" s="131" t="s">
        <v>29</v>
      </c>
      <c r="I12" s="132" t="s">
        <v>30</v>
      </c>
      <c r="J12" s="132" t="s">
        <v>30</v>
      </c>
    </row>
    <row r="13" spans="1:35" ht="12.75" customHeight="1" x14ac:dyDescent="0.25">
      <c r="A13" s="100" t="s">
        <v>71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31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36</v>
      </c>
      <c r="B16" s="98">
        <f>B8</f>
        <v>2018</v>
      </c>
      <c r="C16" s="100" t="s">
        <v>37</v>
      </c>
      <c r="G16" s="89"/>
      <c r="H16" s="89"/>
    </row>
    <row r="17" spans="1:8" ht="12.75" customHeight="1" x14ac:dyDescent="0.25">
      <c r="A17" s="99" t="s">
        <v>33</v>
      </c>
      <c r="B17" s="104" t="s">
        <v>35</v>
      </c>
      <c r="C17" s="100" t="s">
        <v>38</v>
      </c>
      <c r="G17" s="89"/>
      <c r="H17" s="89"/>
    </row>
    <row r="18" spans="1:8" ht="12.75" customHeight="1" x14ac:dyDescent="0.25">
      <c r="A18" s="99" t="s">
        <v>32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3" t="s">
        <v>50</v>
      </c>
    </row>
    <row r="23" spans="1:8" ht="12.75" customHeight="1" x14ac:dyDescent="0.25">
      <c r="A23" s="99" t="str">
        <f>'Option 1'!$A$3</f>
        <v>Option 1</v>
      </c>
    </row>
    <row r="24" spans="1:8" ht="12.75" customHeight="1" x14ac:dyDescent="0.25">
      <c r="A24" s="99" t="str">
        <f>'Option 2'!$A$3</f>
        <v>Option 2</v>
      </c>
    </row>
    <row r="25" spans="1:8" ht="12.75" customHeight="1" x14ac:dyDescent="0.25">
      <c r="A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7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2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SUM(V7:V50)=0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100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2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2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2" ht="12.75" customHeight="1" x14ac:dyDescent="0.2">
      <c r="A10" s="7"/>
      <c r="C10" s="108" t="s">
        <v>52</v>
      </c>
      <c r="D10" s="109" t="s">
        <v>4</v>
      </c>
      <c r="E10" s="110" t="s">
        <v>1</v>
      </c>
      <c r="F10" s="3"/>
      <c r="G10" s="111">
        <v>122.2</v>
      </c>
      <c r="H10" s="12" t="s">
        <v>41</v>
      </c>
      <c r="I10" s="3"/>
      <c r="J10" s="112">
        <v>11500</v>
      </c>
      <c r="K10" s="112">
        <v>3000</v>
      </c>
      <c r="L10" s="112">
        <v>11100</v>
      </c>
      <c r="M10" s="112">
        <v>15000</v>
      </c>
      <c r="N10" s="112">
        <v>10500</v>
      </c>
      <c r="O10" s="3"/>
      <c r="P10" s="8">
        <f t="shared" ref="P10" si="0">J10*$G10</f>
        <v>1405300</v>
      </c>
      <c r="Q10" s="8">
        <f t="shared" ref="Q10" si="1">K10*$G10</f>
        <v>366600</v>
      </c>
      <c r="R10" s="8">
        <f t="shared" ref="R10" si="2">L10*$G10</f>
        <v>1356420</v>
      </c>
      <c r="S10" s="8">
        <f t="shared" ref="S10" si="3">M10*$G10</f>
        <v>1833000</v>
      </c>
      <c r="T10" s="8">
        <f t="shared" ref="T10" si="4">N10*$G10</f>
        <v>1283100</v>
      </c>
    </row>
    <row r="11" spans="1:22" s="100" customFormat="1" ht="12.75" customHeight="1" x14ac:dyDescent="0.2">
      <c r="A11" s="7"/>
      <c r="C11" s="108" t="s">
        <v>53</v>
      </c>
      <c r="D11" s="109" t="s">
        <v>4</v>
      </c>
      <c r="E11" s="110" t="s">
        <v>1</v>
      </c>
      <c r="F11" s="3"/>
      <c r="G11" s="111">
        <v>122.2</v>
      </c>
      <c r="H11" s="12" t="s">
        <v>41</v>
      </c>
      <c r="I11" s="3"/>
      <c r="J11" s="112"/>
      <c r="K11" s="112">
        <v>9100</v>
      </c>
      <c r="L11" s="112"/>
      <c r="M11" s="112"/>
      <c r="N11" s="112">
        <v>10800</v>
      </c>
      <c r="O11" s="3"/>
      <c r="P11" s="8">
        <f t="shared" ref="P11:P19" si="5">J11*$G11</f>
        <v>0</v>
      </c>
      <c r="Q11" s="8">
        <f t="shared" ref="Q11:Q19" si="6">K11*$G11</f>
        <v>1112020</v>
      </c>
      <c r="R11" s="8">
        <f t="shared" ref="R11:R19" si="7">L11*$G11</f>
        <v>0</v>
      </c>
      <c r="S11" s="8">
        <f t="shared" ref="S11:S19" si="8">M11*$G11</f>
        <v>0</v>
      </c>
      <c r="T11" s="8">
        <f t="shared" ref="T11:T19" si="9">N11*$G11</f>
        <v>1319760</v>
      </c>
    </row>
    <row r="12" spans="1:22" s="100" customFormat="1" ht="12.75" customHeight="1" x14ac:dyDescent="0.2">
      <c r="A12" s="7"/>
      <c r="C12" s="108" t="s">
        <v>59</v>
      </c>
      <c r="D12" s="109" t="s">
        <v>4</v>
      </c>
      <c r="E12" s="110" t="s">
        <v>1</v>
      </c>
      <c r="F12" s="3"/>
      <c r="G12" s="111">
        <v>122.2</v>
      </c>
      <c r="H12" s="12" t="s">
        <v>41</v>
      </c>
      <c r="I12" s="3"/>
      <c r="J12" s="112">
        <v>5000</v>
      </c>
      <c r="K12" s="112">
        <v>15000</v>
      </c>
      <c r="L12" s="112"/>
      <c r="M12" s="112"/>
      <c r="N12" s="112">
        <v>5600</v>
      </c>
      <c r="O12" s="3"/>
      <c r="P12" s="8">
        <f t="shared" si="5"/>
        <v>611000</v>
      </c>
      <c r="Q12" s="8">
        <f t="shared" si="6"/>
        <v>1833000</v>
      </c>
      <c r="R12" s="8">
        <f t="shared" si="7"/>
        <v>0</v>
      </c>
      <c r="S12" s="8">
        <f t="shared" si="8"/>
        <v>0</v>
      </c>
      <c r="T12" s="8">
        <f t="shared" si="9"/>
        <v>684320</v>
      </c>
    </row>
    <row r="13" spans="1:22" s="100" customFormat="1" ht="12.75" customHeight="1" x14ac:dyDescent="0.2">
      <c r="A13" s="7"/>
      <c r="C13" s="108" t="s">
        <v>60</v>
      </c>
      <c r="D13" s="109" t="s">
        <v>4</v>
      </c>
      <c r="E13" s="110" t="s">
        <v>1</v>
      </c>
      <c r="F13" s="3"/>
      <c r="G13" s="111">
        <v>122.2</v>
      </c>
      <c r="H13" s="12" t="s">
        <v>41</v>
      </c>
      <c r="I13" s="3"/>
      <c r="J13" s="112">
        <v>3000</v>
      </c>
      <c r="K13" s="112"/>
      <c r="L13" s="112"/>
      <c r="M13" s="112">
        <v>3500</v>
      </c>
      <c r="N13" s="112"/>
      <c r="O13" s="3"/>
      <c r="P13" s="8">
        <f t="shared" si="5"/>
        <v>366600</v>
      </c>
      <c r="Q13" s="8">
        <f t="shared" si="6"/>
        <v>0</v>
      </c>
      <c r="R13" s="8">
        <f t="shared" si="7"/>
        <v>0</v>
      </c>
      <c r="S13" s="8">
        <f t="shared" si="8"/>
        <v>427700</v>
      </c>
      <c r="T13" s="8">
        <f t="shared" si="9"/>
        <v>0</v>
      </c>
    </row>
    <row r="14" spans="1:22" s="100" customFormat="1" ht="12.75" customHeight="1" x14ac:dyDescent="0.2">
      <c r="A14" s="7"/>
      <c r="C14" s="108" t="s">
        <v>61</v>
      </c>
      <c r="D14" s="109" t="s">
        <v>4</v>
      </c>
      <c r="E14" s="110" t="s">
        <v>1</v>
      </c>
      <c r="F14" s="3"/>
      <c r="G14" s="111">
        <v>122.2</v>
      </c>
      <c r="H14" s="12" t="s">
        <v>41</v>
      </c>
      <c r="I14" s="3"/>
      <c r="J14" s="112">
        <v>2000</v>
      </c>
      <c r="K14" s="112"/>
      <c r="L14" s="112">
        <v>250</v>
      </c>
      <c r="M14" s="112"/>
      <c r="N14" s="112">
        <v>1900</v>
      </c>
      <c r="O14" s="3"/>
      <c r="P14" s="8">
        <f t="shared" si="5"/>
        <v>244400</v>
      </c>
      <c r="Q14" s="8">
        <f t="shared" si="6"/>
        <v>0</v>
      </c>
      <c r="R14" s="8">
        <f t="shared" si="7"/>
        <v>30550</v>
      </c>
      <c r="S14" s="8">
        <f t="shared" si="8"/>
        <v>0</v>
      </c>
      <c r="T14" s="8">
        <f t="shared" si="9"/>
        <v>232180</v>
      </c>
    </row>
    <row r="15" spans="1:22" s="100" customFormat="1" ht="12.75" customHeight="1" x14ac:dyDescent="0.2">
      <c r="A15" s="7"/>
      <c r="C15" s="108" t="s">
        <v>62</v>
      </c>
      <c r="D15" s="109" t="s">
        <v>4</v>
      </c>
      <c r="E15" s="110" t="s">
        <v>1</v>
      </c>
      <c r="F15" s="3"/>
      <c r="G15" s="111">
        <v>122.2</v>
      </c>
      <c r="H15" s="12" t="s">
        <v>41</v>
      </c>
      <c r="I15" s="3"/>
      <c r="J15" s="112">
        <v>600</v>
      </c>
      <c r="K15" s="112">
        <v>1600</v>
      </c>
      <c r="L15" s="112">
        <v>600</v>
      </c>
      <c r="M15" s="112">
        <v>600</v>
      </c>
      <c r="N15" s="112">
        <v>1600</v>
      </c>
      <c r="O15" s="3"/>
      <c r="P15" s="8">
        <f t="shared" ref="P15:P18" si="10">J15*$G15</f>
        <v>73320</v>
      </c>
      <c r="Q15" s="8">
        <f t="shared" ref="Q15:Q18" si="11">K15*$G15</f>
        <v>195520</v>
      </c>
      <c r="R15" s="8">
        <f t="shared" ref="R15:R18" si="12">L15*$G15</f>
        <v>73320</v>
      </c>
      <c r="S15" s="8">
        <f t="shared" ref="S15:S18" si="13">M15*$G15</f>
        <v>73320</v>
      </c>
      <c r="T15" s="8">
        <f t="shared" ref="T15:T18" si="14">N15*$G15</f>
        <v>195520</v>
      </c>
    </row>
    <row r="16" spans="1:22" s="100" customFormat="1" ht="12.75" customHeight="1" x14ac:dyDescent="0.2">
      <c r="A16" s="7"/>
      <c r="C16" s="108" t="s">
        <v>57</v>
      </c>
      <c r="D16" s="109" t="s">
        <v>4</v>
      </c>
      <c r="E16" s="110" t="s">
        <v>1</v>
      </c>
      <c r="F16" s="3"/>
      <c r="G16" s="111">
        <v>122.2</v>
      </c>
      <c r="H16" s="12" t="s">
        <v>41</v>
      </c>
      <c r="I16" s="3"/>
      <c r="J16" s="112"/>
      <c r="K16" s="112"/>
      <c r="L16" s="112">
        <v>1000</v>
      </c>
      <c r="M16" s="112"/>
      <c r="N16" s="112"/>
      <c r="O16" s="3"/>
      <c r="P16" s="8">
        <f t="shared" si="10"/>
        <v>0</v>
      </c>
      <c r="Q16" s="8">
        <f t="shared" si="11"/>
        <v>0</v>
      </c>
      <c r="R16" s="8">
        <f t="shared" si="12"/>
        <v>122200</v>
      </c>
      <c r="S16" s="8">
        <f t="shared" si="13"/>
        <v>0</v>
      </c>
      <c r="T16" s="8">
        <f t="shared" si="14"/>
        <v>0</v>
      </c>
    </row>
    <row r="17" spans="1:25" s="100" customFormat="1" ht="12.75" customHeight="1" x14ac:dyDescent="0.2">
      <c r="A17" s="7"/>
      <c r="C17" s="108" t="s">
        <v>63</v>
      </c>
      <c r="D17" s="109" t="s">
        <v>4</v>
      </c>
      <c r="E17" s="110" t="s">
        <v>1</v>
      </c>
      <c r="F17" s="3"/>
      <c r="G17" s="111">
        <v>122.2</v>
      </c>
      <c r="H17" s="12" t="s">
        <v>41</v>
      </c>
      <c r="I17" s="3"/>
      <c r="J17" s="112">
        <v>6500</v>
      </c>
      <c r="K17" s="112">
        <v>6500</v>
      </c>
      <c r="L17" s="112">
        <v>6500</v>
      </c>
      <c r="M17" s="112">
        <v>6500</v>
      </c>
      <c r="N17" s="112">
        <v>6500</v>
      </c>
      <c r="O17" s="3"/>
      <c r="P17" s="8">
        <f t="shared" si="10"/>
        <v>794300</v>
      </c>
      <c r="Q17" s="8">
        <f t="shared" si="11"/>
        <v>794300</v>
      </c>
      <c r="R17" s="8">
        <f t="shared" si="12"/>
        <v>794300</v>
      </c>
      <c r="S17" s="8">
        <f t="shared" si="13"/>
        <v>794300</v>
      </c>
      <c r="T17" s="8">
        <f t="shared" si="14"/>
        <v>794300</v>
      </c>
    </row>
    <row r="18" spans="1:25" s="100" customFormat="1" ht="12.75" customHeight="1" x14ac:dyDescent="0.2">
      <c r="A18" s="7"/>
      <c r="C18" s="108" t="s">
        <v>64</v>
      </c>
      <c r="D18" s="109" t="s">
        <v>4</v>
      </c>
      <c r="E18" s="110" t="s">
        <v>1</v>
      </c>
      <c r="F18" s="3"/>
      <c r="G18" s="111">
        <v>122.2</v>
      </c>
      <c r="H18" s="12" t="s">
        <v>41</v>
      </c>
      <c r="I18" s="3"/>
      <c r="J18" s="112">
        <v>250</v>
      </c>
      <c r="K18" s="112"/>
      <c r="L18" s="112"/>
      <c r="M18" s="112"/>
      <c r="N18" s="112"/>
      <c r="O18" s="3"/>
      <c r="P18" s="8">
        <f t="shared" si="10"/>
        <v>30550</v>
      </c>
      <c r="Q18" s="8">
        <f t="shared" si="11"/>
        <v>0</v>
      </c>
      <c r="R18" s="8">
        <f t="shared" si="12"/>
        <v>0</v>
      </c>
      <c r="S18" s="8">
        <f t="shared" si="13"/>
        <v>0</v>
      </c>
      <c r="T18" s="8">
        <f t="shared" si="14"/>
        <v>0</v>
      </c>
    </row>
    <row r="19" spans="1:25" ht="12.75" customHeight="1" x14ac:dyDescent="0.2">
      <c r="A19" s="7"/>
      <c r="C19" s="108" t="s">
        <v>65</v>
      </c>
      <c r="D19" s="109" t="s">
        <v>4</v>
      </c>
      <c r="E19" s="110" t="s">
        <v>1</v>
      </c>
      <c r="F19" s="3"/>
      <c r="G19" s="111">
        <v>122.2</v>
      </c>
      <c r="H19" s="12" t="s">
        <v>41</v>
      </c>
      <c r="I19" s="3"/>
      <c r="J19" s="113"/>
      <c r="K19" s="113"/>
      <c r="L19" s="113">
        <v>5000</v>
      </c>
      <c r="M19" s="113">
        <v>2200</v>
      </c>
      <c r="N19" s="113"/>
      <c r="O19" s="3"/>
      <c r="P19" s="8">
        <f t="shared" si="5"/>
        <v>0</v>
      </c>
      <c r="Q19" s="8">
        <f t="shared" si="6"/>
        <v>0</v>
      </c>
      <c r="R19" s="8">
        <f t="shared" si="7"/>
        <v>611000</v>
      </c>
      <c r="S19" s="8">
        <f t="shared" si="8"/>
        <v>268840</v>
      </c>
      <c r="T19" s="8">
        <f t="shared" si="9"/>
        <v>0</v>
      </c>
    </row>
    <row r="20" spans="1:25" ht="12.75" customHeight="1" x14ac:dyDescent="0.25">
      <c r="A20" s="7"/>
      <c r="C20" s="100"/>
      <c r="D20" s="100"/>
      <c r="E20" s="100"/>
      <c r="F20" s="3"/>
      <c r="G20" s="100"/>
      <c r="I20" s="3"/>
      <c r="J20" s="100"/>
      <c r="K20" s="100"/>
      <c r="L20" s="100"/>
      <c r="M20" s="100"/>
      <c r="N20" s="100"/>
      <c r="O20" s="3"/>
      <c r="Y20"/>
    </row>
    <row r="21" spans="1:25" ht="12.75" customHeight="1" x14ac:dyDescent="0.25">
      <c r="A21" s="7"/>
      <c r="C21" s="100"/>
      <c r="D21" s="100"/>
      <c r="E21" s="100"/>
      <c r="F21" s="3"/>
      <c r="G21" s="100"/>
      <c r="I21" s="3"/>
      <c r="J21" s="100"/>
      <c r="K21" s="100"/>
      <c r="L21" s="100"/>
      <c r="M21" s="100"/>
      <c r="N21" s="100"/>
      <c r="O21" s="3"/>
      <c r="Y21"/>
    </row>
    <row r="22" spans="1:25" ht="12.75" customHeight="1" x14ac:dyDescent="0.25">
      <c r="A22" s="7"/>
      <c r="C22" s="108" t="s">
        <v>52</v>
      </c>
      <c r="D22" s="109" t="s">
        <v>4</v>
      </c>
      <c r="E22" s="110" t="s">
        <v>0</v>
      </c>
      <c r="F22" s="3"/>
      <c r="G22" s="124">
        <v>30000</v>
      </c>
      <c r="H22" s="12" t="s">
        <v>42</v>
      </c>
      <c r="I22" s="3"/>
      <c r="J22" s="114">
        <v>1</v>
      </c>
      <c r="K22" s="115">
        <v>2</v>
      </c>
      <c r="L22" s="114">
        <v>15</v>
      </c>
      <c r="M22" s="115">
        <v>0</v>
      </c>
      <c r="N22" s="114">
        <v>10</v>
      </c>
      <c r="O22" s="3"/>
      <c r="P22" s="8">
        <f t="shared" ref="P22" si="15">J22*$G22</f>
        <v>30000</v>
      </c>
      <c r="Q22" s="8">
        <f t="shared" ref="Q22" si="16">K22*$G22</f>
        <v>60000</v>
      </c>
      <c r="R22" s="8">
        <f t="shared" ref="R22" si="17">L22*$G22</f>
        <v>450000</v>
      </c>
      <c r="S22" s="8">
        <f t="shared" ref="S22" si="18">M22*$G22</f>
        <v>0</v>
      </c>
      <c r="T22" s="8">
        <f t="shared" ref="T22" si="19">N22*$G22</f>
        <v>300000</v>
      </c>
      <c r="Y22"/>
    </row>
    <row r="23" spans="1:25" s="100" customFormat="1" ht="12.75" customHeight="1" x14ac:dyDescent="0.25">
      <c r="A23" s="7"/>
      <c r="C23" s="108" t="s">
        <v>53</v>
      </c>
      <c r="D23" s="109" t="s">
        <v>4</v>
      </c>
      <c r="E23" s="110" t="s">
        <v>0</v>
      </c>
      <c r="F23" s="3"/>
      <c r="G23" s="124">
        <v>180000</v>
      </c>
      <c r="H23" s="12" t="s">
        <v>42</v>
      </c>
      <c r="I23" s="3"/>
      <c r="J23" s="114">
        <v>0</v>
      </c>
      <c r="K23" s="115">
        <v>1</v>
      </c>
      <c r="L23" s="114">
        <v>0</v>
      </c>
      <c r="M23" s="115">
        <v>0</v>
      </c>
      <c r="N23" s="114">
        <v>1.6666666666666667</v>
      </c>
      <c r="O23" s="3"/>
      <c r="P23" s="8">
        <f t="shared" ref="P23:P30" si="20">J23*$G23</f>
        <v>0</v>
      </c>
      <c r="Q23" s="8">
        <f t="shared" ref="Q23:Q30" si="21">K23*$G23</f>
        <v>180000</v>
      </c>
      <c r="R23" s="8">
        <f t="shared" ref="R23:R30" si="22">L23*$G23</f>
        <v>0</v>
      </c>
      <c r="S23" s="8">
        <f t="shared" ref="S23:S30" si="23">M23*$G23</f>
        <v>0</v>
      </c>
      <c r="T23" s="8">
        <f t="shared" ref="T23:T30" si="24">N23*$G23</f>
        <v>300000</v>
      </c>
      <c r="Y23"/>
    </row>
    <row r="24" spans="1:25" s="100" customFormat="1" ht="12.75" customHeight="1" x14ac:dyDescent="0.25">
      <c r="A24" s="7"/>
      <c r="C24" s="108" t="s">
        <v>59</v>
      </c>
      <c r="D24" s="109" t="s">
        <v>4</v>
      </c>
      <c r="E24" s="110" t="s">
        <v>0</v>
      </c>
      <c r="F24" s="3"/>
      <c r="G24" s="124">
        <v>135300</v>
      </c>
      <c r="H24" s="12" t="s">
        <v>42</v>
      </c>
      <c r="I24" s="3"/>
      <c r="J24" s="114">
        <v>1</v>
      </c>
      <c r="K24" s="115">
        <v>0</v>
      </c>
      <c r="L24" s="114">
        <v>0</v>
      </c>
      <c r="M24" s="115">
        <v>0</v>
      </c>
      <c r="N24" s="114">
        <v>1</v>
      </c>
      <c r="O24" s="3"/>
      <c r="P24" s="8">
        <f t="shared" ref="P24:P26" si="25">J24*$G24</f>
        <v>135300</v>
      </c>
      <c r="Q24" s="8">
        <f t="shared" ref="Q24:Q26" si="26">K24*$G24</f>
        <v>0</v>
      </c>
      <c r="R24" s="8">
        <f t="shared" ref="R24:R26" si="27">L24*$G24</f>
        <v>0</v>
      </c>
      <c r="S24" s="8">
        <f t="shared" ref="S24:S26" si="28">M24*$G24</f>
        <v>0</v>
      </c>
      <c r="T24" s="8">
        <f t="shared" ref="T24:T26" si="29">N24*$G24</f>
        <v>135300</v>
      </c>
      <c r="Y24"/>
    </row>
    <row r="25" spans="1:25" s="100" customFormat="1" ht="12.75" customHeight="1" x14ac:dyDescent="0.25">
      <c r="A25" s="7"/>
      <c r="C25" s="108" t="s">
        <v>61</v>
      </c>
      <c r="D25" s="109" t="s">
        <v>4</v>
      </c>
      <c r="E25" s="110" t="s">
        <v>0</v>
      </c>
      <c r="F25" s="3"/>
      <c r="G25" s="124">
        <v>15000</v>
      </c>
      <c r="H25" s="12" t="s">
        <v>42</v>
      </c>
      <c r="I25" s="3"/>
      <c r="J25" s="114">
        <v>7.5</v>
      </c>
      <c r="K25" s="115">
        <v>0</v>
      </c>
      <c r="L25" s="114">
        <v>1</v>
      </c>
      <c r="M25" s="115">
        <v>0</v>
      </c>
      <c r="N25" s="114">
        <v>7.5</v>
      </c>
      <c r="O25" s="3"/>
      <c r="P25" s="8">
        <f t="shared" si="25"/>
        <v>112500</v>
      </c>
      <c r="Q25" s="8">
        <f t="shared" si="26"/>
        <v>0</v>
      </c>
      <c r="R25" s="8">
        <f t="shared" si="27"/>
        <v>15000</v>
      </c>
      <c r="S25" s="8">
        <f t="shared" si="28"/>
        <v>0</v>
      </c>
      <c r="T25" s="8">
        <f t="shared" si="29"/>
        <v>112500</v>
      </c>
      <c r="Y25"/>
    </row>
    <row r="26" spans="1:25" s="100" customFormat="1" ht="12.75" customHeight="1" x14ac:dyDescent="0.25">
      <c r="A26" s="7"/>
      <c r="C26" s="108" t="s">
        <v>60</v>
      </c>
      <c r="D26" s="109" t="s">
        <v>4</v>
      </c>
      <c r="E26" s="110" t="s">
        <v>0</v>
      </c>
      <c r="F26" s="3"/>
      <c r="G26" s="124">
        <v>30000</v>
      </c>
      <c r="H26" s="12" t="s">
        <v>42</v>
      </c>
      <c r="I26" s="3"/>
      <c r="J26" s="114">
        <v>1</v>
      </c>
      <c r="K26" s="115">
        <v>0</v>
      </c>
      <c r="L26" s="114">
        <v>0</v>
      </c>
      <c r="M26" s="115">
        <v>3</v>
      </c>
      <c r="N26" s="114">
        <v>0</v>
      </c>
      <c r="O26" s="3"/>
      <c r="P26" s="8">
        <f t="shared" si="25"/>
        <v>30000</v>
      </c>
      <c r="Q26" s="8">
        <f t="shared" si="26"/>
        <v>0</v>
      </c>
      <c r="R26" s="8">
        <f t="shared" si="27"/>
        <v>0</v>
      </c>
      <c r="S26" s="8">
        <f t="shared" si="28"/>
        <v>90000</v>
      </c>
      <c r="T26" s="8">
        <f t="shared" si="29"/>
        <v>0</v>
      </c>
      <c r="Y26"/>
    </row>
    <row r="27" spans="1:25" s="100" customFormat="1" ht="12.75" customHeight="1" x14ac:dyDescent="0.25">
      <c r="A27" s="7"/>
      <c r="C27" s="108" t="s">
        <v>64</v>
      </c>
      <c r="D27" s="109" t="s">
        <v>4</v>
      </c>
      <c r="E27" s="110" t="s">
        <v>0</v>
      </c>
      <c r="F27" s="3"/>
      <c r="G27" s="124">
        <v>60000</v>
      </c>
      <c r="H27" s="12" t="s">
        <v>42</v>
      </c>
      <c r="I27" s="3"/>
      <c r="J27" s="114">
        <v>1</v>
      </c>
      <c r="K27" s="115">
        <v>0</v>
      </c>
      <c r="L27" s="114">
        <v>0</v>
      </c>
      <c r="M27" s="115">
        <v>0</v>
      </c>
      <c r="N27" s="114">
        <v>0</v>
      </c>
      <c r="O27" s="3"/>
      <c r="P27" s="8">
        <f t="shared" si="20"/>
        <v>60000</v>
      </c>
      <c r="Q27" s="8">
        <f t="shared" si="21"/>
        <v>0</v>
      </c>
      <c r="R27" s="8">
        <f t="shared" si="22"/>
        <v>0</v>
      </c>
      <c r="S27" s="8">
        <f t="shared" si="23"/>
        <v>0</v>
      </c>
      <c r="T27" s="8">
        <f t="shared" si="24"/>
        <v>0</v>
      </c>
      <c r="Y27"/>
    </row>
    <row r="28" spans="1:25" s="100" customFormat="1" ht="12.75" customHeight="1" x14ac:dyDescent="0.25">
      <c r="A28" s="7"/>
      <c r="C28" s="108" t="s">
        <v>62</v>
      </c>
      <c r="D28" s="109" t="s">
        <v>4</v>
      </c>
      <c r="E28" s="110" t="s">
        <v>0</v>
      </c>
      <c r="F28" s="3"/>
      <c r="G28" s="124">
        <v>12000</v>
      </c>
      <c r="H28" s="12" t="s">
        <v>42</v>
      </c>
      <c r="I28" s="3"/>
      <c r="J28" s="114">
        <v>1</v>
      </c>
      <c r="K28" s="115">
        <v>4</v>
      </c>
      <c r="L28" s="114">
        <v>1</v>
      </c>
      <c r="M28" s="115">
        <v>1</v>
      </c>
      <c r="N28" s="114">
        <v>4</v>
      </c>
      <c r="O28" s="3"/>
      <c r="P28" s="8">
        <f t="shared" si="20"/>
        <v>12000</v>
      </c>
      <c r="Q28" s="8">
        <f t="shared" si="21"/>
        <v>48000</v>
      </c>
      <c r="R28" s="8">
        <f t="shared" si="22"/>
        <v>12000</v>
      </c>
      <c r="S28" s="8">
        <f t="shared" si="23"/>
        <v>12000</v>
      </c>
      <c r="T28" s="8">
        <f t="shared" si="24"/>
        <v>48000</v>
      </c>
      <c r="Y28"/>
    </row>
    <row r="29" spans="1:25" s="100" customFormat="1" ht="12.75" customHeight="1" x14ac:dyDescent="0.25">
      <c r="A29" s="7"/>
      <c r="C29" s="108" t="s">
        <v>57</v>
      </c>
      <c r="D29" s="109" t="s">
        <v>4</v>
      </c>
      <c r="E29" s="110" t="s">
        <v>0</v>
      </c>
      <c r="F29" s="3"/>
      <c r="G29" s="124">
        <v>30000</v>
      </c>
      <c r="H29" s="12" t="s">
        <v>42</v>
      </c>
      <c r="I29" s="3"/>
      <c r="J29" s="114">
        <v>0</v>
      </c>
      <c r="K29" s="115">
        <v>0</v>
      </c>
      <c r="L29" s="114">
        <v>1</v>
      </c>
      <c r="M29" s="115">
        <v>0</v>
      </c>
      <c r="N29" s="114">
        <v>0</v>
      </c>
      <c r="O29" s="3"/>
      <c r="P29" s="8">
        <f t="shared" si="20"/>
        <v>0</v>
      </c>
      <c r="Q29" s="8">
        <f t="shared" si="21"/>
        <v>0</v>
      </c>
      <c r="R29" s="8">
        <f t="shared" si="22"/>
        <v>30000</v>
      </c>
      <c r="S29" s="8">
        <f t="shared" si="23"/>
        <v>0</v>
      </c>
      <c r="T29" s="8">
        <f t="shared" si="24"/>
        <v>0</v>
      </c>
      <c r="Y29"/>
    </row>
    <row r="30" spans="1:25" s="100" customFormat="1" ht="12.75" customHeight="1" x14ac:dyDescent="0.25">
      <c r="A30" s="7"/>
      <c r="C30" s="108" t="s">
        <v>66</v>
      </c>
      <c r="D30" s="109" t="s">
        <v>4</v>
      </c>
      <c r="E30" s="110" t="s">
        <v>0</v>
      </c>
      <c r="F30" s="3"/>
      <c r="G30" s="124">
        <v>25000</v>
      </c>
      <c r="H30" s="12" t="s">
        <v>42</v>
      </c>
      <c r="I30" s="3"/>
      <c r="J30" s="114">
        <v>1</v>
      </c>
      <c r="K30" s="115">
        <v>1</v>
      </c>
      <c r="L30" s="114">
        <v>1</v>
      </c>
      <c r="M30" s="115">
        <v>1</v>
      </c>
      <c r="N30" s="114">
        <v>1</v>
      </c>
      <c r="O30" s="3"/>
      <c r="P30" s="8">
        <f t="shared" si="20"/>
        <v>25000</v>
      </c>
      <c r="Q30" s="8">
        <f t="shared" si="21"/>
        <v>25000</v>
      </c>
      <c r="R30" s="8">
        <f t="shared" si="22"/>
        <v>25000</v>
      </c>
      <c r="S30" s="8">
        <f t="shared" si="23"/>
        <v>25000</v>
      </c>
      <c r="T30" s="8">
        <f t="shared" si="24"/>
        <v>25000</v>
      </c>
      <c r="Y30"/>
    </row>
    <row r="31" spans="1:25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Y31"/>
    </row>
    <row r="32" spans="1:25" ht="12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Y32"/>
    </row>
    <row r="33" spans="1:25" ht="12.75" customHeight="1" x14ac:dyDescent="0.2">
      <c r="A33" s="7"/>
      <c r="C33" s="108" t="s">
        <v>60</v>
      </c>
      <c r="D33" s="109" t="s">
        <v>4</v>
      </c>
      <c r="E33" s="110" t="s">
        <v>3</v>
      </c>
      <c r="F33" s="100"/>
      <c r="G33" s="6"/>
      <c r="H33" s="13" t="s">
        <v>43</v>
      </c>
      <c r="I33" s="100"/>
      <c r="J33" s="112">
        <v>300000</v>
      </c>
      <c r="K33" s="112">
        <v>0</v>
      </c>
      <c r="L33" s="112">
        <v>0</v>
      </c>
      <c r="M33" s="112">
        <v>360000</v>
      </c>
      <c r="N33" s="112">
        <v>0</v>
      </c>
      <c r="P33" s="8">
        <f t="shared" ref="P33" si="30">J33</f>
        <v>300000</v>
      </c>
      <c r="Q33" s="8">
        <f t="shared" ref="Q33" si="31">K33</f>
        <v>0</v>
      </c>
      <c r="R33" s="8">
        <f t="shared" ref="R33" si="32">L33</f>
        <v>0</v>
      </c>
      <c r="S33" s="8">
        <f t="shared" ref="S33" si="33">M33</f>
        <v>360000</v>
      </c>
      <c r="T33" s="8">
        <f t="shared" ref="T33" si="34">N33</f>
        <v>0</v>
      </c>
    </row>
    <row r="34" spans="1:25" s="100" customFormat="1" ht="12.75" customHeight="1" x14ac:dyDescent="0.2">
      <c r="A34" s="7"/>
      <c r="C34" s="108" t="s">
        <v>52</v>
      </c>
      <c r="D34" s="109" t="s">
        <v>4</v>
      </c>
      <c r="E34" s="110" t="s">
        <v>3</v>
      </c>
      <c r="G34" s="6"/>
      <c r="H34" s="13" t="s">
        <v>43</v>
      </c>
      <c r="J34" s="112">
        <v>300000</v>
      </c>
      <c r="K34" s="112">
        <v>0</v>
      </c>
      <c r="L34" s="112">
        <v>150000</v>
      </c>
      <c r="M34" s="112">
        <v>0</v>
      </c>
      <c r="N34" s="112">
        <v>220000</v>
      </c>
      <c r="P34" s="8">
        <f t="shared" ref="P34:P38" si="35">J34</f>
        <v>300000</v>
      </c>
      <c r="Q34" s="8">
        <f t="shared" ref="Q34:Q38" si="36">K34</f>
        <v>0</v>
      </c>
      <c r="R34" s="8">
        <f t="shared" ref="R34:R38" si="37">L34</f>
        <v>150000</v>
      </c>
      <c r="S34" s="8">
        <f t="shared" ref="S34:S38" si="38">M34</f>
        <v>0</v>
      </c>
      <c r="T34" s="8">
        <f t="shared" ref="T34:T38" si="39">N34</f>
        <v>220000</v>
      </c>
    </row>
    <row r="35" spans="1:25" s="100" customFormat="1" ht="12.75" customHeight="1" x14ac:dyDescent="0.2">
      <c r="A35" s="7"/>
      <c r="C35" s="108" t="s">
        <v>53</v>
      </c>
      <c r="D35" s="109" t="s">
        <v>4</v>
      </c>
      <c r="E35" s="110" t="s">
        <v>3</v>
      </c>
      <c r="G35" s="6"/>
      <c r="H35" s="13" t="s">
        <v>43</v>
      </c>
      <c r="J35" s="112">
        <v>0</v>
      </c>
      <c r="K35" s="112">
        <v>180000</v>
      </c>
      <c r="L35" s="112">
        <v>0</v>
      </c>
      <c r="M35" s="112">
        <v>0</v>
      </c>
      <c r="N35" s="112">
        <v>180000</v>
      </c>
      <c r="P35" s="8">
        <f t="shared" si="35"/>
        <v>0</v>
      </c>
      <c r="Q35" s="8">
        <f t="shared" si="36"/>
        <v>180000</v>
      </c>
      <c r="R35" s="8">
        <f t="shared" si="37"/>
        <v>0</v>
      </c>
      <c r="S35" s="8">
        <f t="shared" si="38"/>
        <v>0</v>
      </c>
      <c r="T35" s="8">
        <f t="shared" si="39"/>
        <v>180000</v>
      </c>
    </row>
    <row r="36" spans="1:25" s="100" customFormat="1" ht="12.75" customHeight="1" x14ac:dyDescent="0.2">
      <c r="A36" s="7"/>
      <c r="C36" s="108" t="s">
        <v>61</v>
      </c>
      <c r="D36" s="109" t="s">
        <v>4</v>
      </c>
      <c r="E36" s="110" t="s">
        <v>3</v>
      </c>
      <c r="G36" s="6"/>
      <c r="H36" s="13" t="s">
        <v>43</v>
      </c>
      <c r="J36" s="112">
        <v>112500</v>
      </c>
      <c r="K36" s="112">
        <v>0</v>
      </c>
      <c r="L36" s="112">
        <v>20000</v>
      </c>
      <c r="M36" s="112">
        <v>0</v>
      </c>
      <c r="N36" s="112">
        <v>150000</v>
      </c>
      <c r="P36" s="8">
        <f t="shared" si="35"/>
        <v>112500</v>
      </c>
      <c r="Q36" s="8">
        <f t="shared" si="36"/>
        <v>0</v>
      </c>
      <c r="R36" s="8">
        <f t="shared" si="37"/>
        <v>20000</v>
      </c>
      <c r="S36" s="8">
        <f t="shared" si="38"/>
        <v>0</v>
      </c>
      <c r="T36" s="8">
        <f t="shared" si="39"/>
        <v>150000</v>
      </c>
    </row>
    <row r="37" spans="1:25" s="100" customFormat="1" ht="12.75" customHeight="1" x14ac:dyDescent="0.2">
      <c r="A37" s="7"/>
      <c r="C37" s="108" t="s">
        <v>66</v>
      </c>
      <c r="D37" s="109" t="s">
        <v>4</v>
      </c>
      <c r="E37" s="110" t="s">
        <v>3</v>
      </c>
      <c r="G37" s="6"/>
      <c r="H37" s="13" t="s">
        <v>43</v>
      </c>
      <c r="J37" s="112">
        <v>85000</v>
      </c>
      <c r="K37" s="112">
        <v>85000</v>
      </c>
      <c r="L37" s="112">
        <v>85000</v>
      </c>
      <c r="M37" s="112">
        <v>85000</v>
      </c>
      <c r="N37" s="112">
        <v>85000</v>
      </c>
      <c r="P37" s="8">
        <f t="shared" si="35"/>
        <v>85000</v>
      </c>
      <c r="Q37" s="8">
        <f t="shared" si="36"/>
        <v>85000</v>
      </c>
      <c r="R37" s="8">
        <f t="shared" si="37"/>
        <v>85000</v>
      </c>
      <c r="S37" s="8">
        <f t="shared" si="38"/>
        <v>85000</v>
      </c>
      <c r="T37" s="8">
        <f t="shared" si="39"/>
        <v>85000</v>
      </c>
    </row>
    <row r="38" spans="1:25" s="100" customFormat="1" ht="12.75" customHeight="1" x14ac:dyDescent="0.2">
      <c r="A38" s="7"/>
      <c r="C38" s="108" t="s">
        <v>57</v>
      </c>
      <c r="D38" s="109" t="s">
        <v>4</v>
      </c>
      <c r="E38" s="110" t="s">
        <v>3</v>
      </c>
      <c r="G38" s="6"/>
      <c r="H38" s="13" t="s">
        <v>43</v>
      </c>
      <c r="J38" s="112">
        <v>10000</v>
      </c>
      <c r="K38" s="112">
        <v>10000</v>
      </c>
      <c r="L38" s="112">
        <v>10000</v>
      </c>
      <c r="M38" s="112">
        <v>10000</v>
      </c>
      <c r="N38" s="112">
        <v>10000</v>
      </c>
      <c r="P38" s="8">
        <f t="shared" si="35"/>
        <v>10000</v>
      </c>
      <c r="Q38" s="8">
        <f t="shared" si="36"/>
        <v>10000</v>
      </c>
      <c r="R38" s="8">
        <f t="shared" si="37"/>
        <v>10000</v>
      </c>
      <c r="S38" s="8">
        <f t="shared" si="38"/>
        <v>10000</v>
      </c>
      <c r="T38" s="8">
        <f t="shared" si="39"/>
        <v>10000</v>
      </c>
    </row>
    <row r="39" spans="1:25" ht="12.75" customHeight="1" x14ac:dyDescent="0.25">
      <c r="F39" s="3"/>
      <c r="I39" s="3"/>
      <c r="O39" s="3"/>
      <c r="Y39"/>
    </row>
    <row r="40" spans="1:25" ht="12.75" customHeight="1" x14ac:dyDescent="0.25">
      <c r="F40" s="3"/>
      <c r="I40" s="3"/>
      <c r="O40" s="3"/>
      <c r="Y40"/>
    </row>
    <row r="41" spans="1:25" ht="12.75" customHeight="1" x14ac:dyDescent="0.25">
      <c r="C41" s="5" t="s">
        <v>12</v>
      </c>
      <c r="F41" s="3"/>
      <c r="I41" s="3"/>
      <c r="O41" s="3"/>
      <c r="Y41"/>
    </row>
    <row r="42" spans="1:25" ht="12.75" customHeight="1" x14ac:dyDescent="0.2">
      <c r="C42" s="28" t="s">
        <v>1</v>
      </c>
      <c r="D42" s="28" t="s">
        <v>4</v>
      </c>
      <c r="E42" s="28"/>
      <c r="F42" s="3"/>
      <c r="G42" s="28"/>
      <c r="H42" s="29"/>
      <c r="I42" s="3"/>
      <c r="J42" s="28"/>
      <c r="K42" s="28"/>
      <c r="L42" s="28"/>
      <c r="M42" s="28"/>
      <c r="N42" s="28"/>
      <c r="O42" s="3"/>
      <c r="P42" s="30">
        <f t="shared" ref="P42:T47" si="40">SUMIFS(P$10:P$38,$E$10:$E$38,$C42,$D$10:$D$38,$D42)</f>
        <v>3525470</v>
      </c>
      <c r="Q42" s="30">
        <f t="shared" si="40"/>
        <v>4301440</v>
      </c>
      <c r="R42" s="30">
        <f t="shared" si="40"/>
        <v>2987790</v>
      </c>
      <c r="S42" s="30">
        <f t="shared" si="40"/>
        <v>3397160</v>
      </c>
      <c r="T42" s="30">
        <f t="shared" si="40"/>
        <v>4509180</v>
      </c>
    </row>
    <row r="43" spans="1:25" ht="12.75" customHeight="1" x14ac:dyDescent="0.2">
      <c r="C43" s="4" t="s">
        <v>0</v>
      </c>
      <c r="D43" s="4" t="s">
        <v>4</v>
      </c>
      <c r="E43" s="4"/>
      <c r="F43" s="3"/>
      <c r="G43" s="4"/>
      <c r="H43" s="13"/>
      <c r="I43" s="3"/>
      <c r="J43" s="4"/>
      <c r="K43" s="4"/>
      <c r="L43" s="4"/>
      <c r="M43" s="4"/>
      <c r="N43" s="4"/>
      <c r="O43" s="3"/>
      <c r="P43" s="9">
        <f t="shared" si="40"/>
        <v>404800</v>
      </c>
      <c r="Q43" s="9">
        <f t="shared" si="40"/>
        <v>313000</v>
      </c>
      <c r="R43" s="9">
        <f t="shared" si="40"/>
        <v>532000</v>
      </c>
      <c r="S43" s="9">
        <f t="shared" si="40"/>
        <v>127000</v>
      </c>
      <c r="T43" s="9">
        <f t="shared" si="40"/>
        <v>920800</v>
      </c>
    </row>
    <row r="44" spans="1:25" ht="12.75" customHeight="1" x14ac:dyDescent="0.2">
      <c r="C44" s="4" t="s">
        <v>3</v>
      </c>
      <c r="D44" s="4" t="s">
        <v>4</v>
      </c>
      <c r="E44" s="4"/>
      <c r="F44" s="3"/>
      <c r="G44" s="4"/>
      <c r="H44" s="13"/>
      <c r="I44" s="3"/>
      <c r="J44" s="4"/>
      <c r="K44" s="4"/>
      <c r="L44" s="4"/>
      <c r="M44" s="4"/>
      <c r="N44" s="4"/>
      <c r="O44" s="3"/>
      <c r="P44" s="9">
        <f t="shared" si="40"/>
        <v>807500</v>
      </c>
      <c r="Q44" s="9">
        <f t="shared" si="40"/>
        <v>275000</v>
      </c>
      <c r="R44" s="9">
        <f t="shared" si="40"/>
        <v>265000</v>
      </c>
      <c r="S44" s="9">
        <f t="shared" si="40"/>
        <v>455000</v>
      </c>
      <c r="T44" s="9">
        <f t="shared" si="40"/>
        <v>645000</v>
      </c>
    </row>
    <row r="45" spans="1:25" ht="12.75" customHeight="1" x14ac:dyDescent="0.2">
      <c r="C45" s="4" t="s">
        <v>1</v>
      </c>
      <c r="D45" s="4" t="s">
        <v>40</v>
      </c>
      <c r="E45" s="4"/>
      <c r="F45" s="3"/>
      <c r="G45" s="4"/>
      <c r="H45" s="13"/>
      <c r="I45" s="3"/>
      <c r="J45" s="4"/>
      <c r="K45" s="4"/>
      <c r="L45" s="4"/>
      <c r="M45" s="4"/>
      <c r="N45" s="4"/>
      <c r="O45" s="3"/>
      <c r="P45" s="9">
        <f t="shared" si="40"/>
        <v>0</v>
      </c>
      <c r="Q45" s="9">
        <f t="shared" si="40"/>
        <v>0</v>
      </c>
      <c r="R45" s="9">
        <f t="shared" si="40"/>
        <v>0</v>
      </c>
      <c r="S45" s="9">
        <f t="shared" si="40"/>
        <v>0</v>
      </c>
      <c r="T45" s="9">
        <f t="shared" si="40"/>
        <v>0</v>
      </c>
    </row>
    <row r="46" spans="1:25" ht="12.75" customHeight="1" x14ac:dyDescent="0.2">
      <c r="C46" s="4" t="s">
        <v>0</v>
      </c>
      <c r="D46" s="4" t="s">
        <v>40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40"/>
        <v>0</v>
      </c>
      <c r="Q46" s="9">
        <f t="shared" si="40"/>
        <v>0</v>
      </c>
      <c r="R46" s="9">
        <f t="shared" si="40"/>
        <v>0</v>
      </c>
      <c r="S46" s="9">
        <f t="shared" si="40"/>
        <v>0</v>
      </c>
      <c r="T46" s="9">
        <f t="shared" si="40"/>
        <v>0</v>
      </c>
    </row>
    <row r="47" spans="1:25" ht="12.75" customHeight="1" x14ac:dyDescent="0.2">
      <c r="C47" s="4" t="s">
        <v>3</v>
      </c>
      <c r="D47" s="4" t="s">
        <v>40</v>
      </c>
      <c r="E47" s="7"/>
      <c r="F47" s="3"/>
      <c r="G47" s="7"/>
      <c r="H47" s="31"/>
      <c r="I47" s="3"/>
      <c r="J47" s="7"/>
      <c r="K47" s="7"/>
      <c r="L47" s="7"/>
      <c r="M47" s="7"/>
      <c r="N47" s="7"/>
      <c r="O47" s="3"/>
      <c r="P47" s="9">
        <f t="shared" si="40"/>
        <v>0</v>
      </c>
      <c r="Q47" s="9">
        <f t="shared" si="40"/>
        <v>0</v>
      </c>
      <c r="R47" s="9">
        <f t="shared" si="40"/>
        <v>0</v>
      </c>
      <c r="S47" s="9">
        <f t="shared" si="40"/>
        <v>0</v>
      </c>
      <c r="T47" s="9">
        <f t="shared" si="40"/>
        <v>0</v>
      </c>
    </row>
    <row r="48" spans="1:25" ht="12.75" customHeight="1" x14ac:dyDescent="0.2">
      <c r="C48" s="10" t="str">
        <f>"Total Expenditure ($ "&amp;Assumptions!$B$8&amp;")"</f>
        <v>Total Expenditure ($ 2018)</v>
      </c>
      <c r="D48" s="10"/>
      <c r="E48" s="10"/>
      <c r="F48" s="3"/>
      <c r="G48" s="10"/>
      <c r="H48" s="14"/>
      <c r="I48" s="3"/>
      <c r="J48" s="10"/>
      <c r="K48" s="10"/>
      <c r="L48" s="10"/>
      <c r="M48" s="10"/>
      <c r="N48" s="10"/>
      <c r="O48" s="3"/>
      <c r="P48" s="11">
        <f>SUM(P42:P47)</f>
        <v>4737770</v>
      </c>
      <c r="Q48" s="11">
        <f t="shared" ref="Q48:T48" si="41">SUM(Q42:Q47)</f>
        <v>4889440</v>
      </c>
      <c r="R48" s="11">
        <f t="shared" si="41"/>
        <v>3784790</v>
      </c>
      <c r="S48" s="11">
        <f t="shared" si="41"/>
        <v>3979160</v>
      </c>
      <c r="T48" s="11">
        <f t="shared" si="41"/>
        <v>6074980</v>
      </c>
      <c r="U48" s="44"/>
    </row>
    <row r="49" spans="3:22" ht="12.75" customHeight="1" x14ac:dyDescent="0.2">
      <c r="C49" s="28" t="str">
        <f>"Total Expenditure ($ "&amp;Assumptions!B17&amp;")"</f>
        <v>Total Expenditure ($ 2020/21)</v>
      </c>
      <c r="D49" s="28"/>
      <c r="E49" s="28"/>
      <c r="F49" s="3"/>
      <c r="G49" s="28"/>
      <c r="H49" s="29"/>
      <c r="I49" s="3"/>
      <c r="J49" s="28"/>
      <c r="K49" s="28"/>
      <c r="L49" s="28"/>
      <c r="M49" s="28"/>
      <c r="N49" s="28"/>
      <c r="O49" s="3"/>
      <c r="P49" s="45">
        <f>P48*Assumptions!$B$18</f>
        <v>5017503.1540350458</v>
      </c>
      <c r="Q49" s="45">
        <f>Q48*Assumptions!$B$18</f>
        <v>5178128.2378555974</v>
      </c>
      <c r="R49" s="45">
        <f>R48*Assumptions!$B$18</f>
        <v>4008256.1547648576</v>
      </c>
      <c r="S49" s="45">
        <f>S48*Assumptions!$B$18</f>
        <v>4214102.3836974129</v>
      </c>
      <c r="T49" s="45">
        <f>T48*Assumptions!$B$18</f>
        <v>6433666.3262884906</v>
      </c>
      <c r="U49" s="44"/>
    </row>
    <row r="50" spans="3:22" ht="12.75" customHeight="1" x14ac:dyDescent="0.2">
      <c r="C50" s="101" t="s">
        <v>11</v>
      </c>
      <c r="D50" s="101"/>
      <c r="E50" s="101"/>
      <c r="F50" s="3"/>
      <c r="G50" s="101"/>
      <c r="H50" s="101"/>
      <c r="I50" s="3"/>
      <c r="J50" s="101"/>
      <c r="K50" s="101"/>
      <c r="L50" s="101"/>
      <c r="M50" s="101"/>
      <c r="N50" s="101"/>
      <c r="O50" s="3"/>
      <c r="P50" s="102">
        <f>P48-SUM(P10:P38)</f>
        <v>0</v>
      </c>
      <c r="Q50" s="102">
        <f>Q48-SUM(Q10:Q38)</f>
        <v>0</v>
      </c>
      <c r="R50" s="102">
        <f>R48-SUM(R10:R38)</f>
        <v>0</v>
      </c>
      <c r="S50" s="102">
        <f>S48-SUM(S10:S38)</f>
        <v>0</v>
      </c>
      <c r="T50" s="102">
        <f>T48-SUM(T10:T38)</f>
        <v>0</v>
      </c>
      <c r="V50" s="102">
        <f>SUM(P50:T50)</f>
        <v>0</v>
      </c>
    </row>
    <row r="51" spans="3:22" ht="12.75" customHeight="1" x14ac:dyDescent="0.2">
      <c r="F51" s="3"/>
      <c r="I51" s="3"/>
      <c r="O51" s="3"/>
    </row>
    <row r="52" spans="3:22" ht="12.75" customHeight="1" x14ac:dyDescent="0.2">
      <c r="C52" s="126" t="str">
        <f>"NPV ($ "&amp;Assumptions!$B$17&amp;")"</f>
        <v>NPV ($ 2020/21)</v>
      </c>
      <c r="D52" s="127">
        <f>NPV(Assumptions!$B$6,$P$49:$T$49)</f>
        <v>22881169.12716952</v>
      </c>
      <c r="F52" s="3"/>
      <c r="I52" s="3"/>
      <c r="O52" s="3"/>
    </row>
    <row r="53" spans="3:22" ht="12.75" customHeight="1" x14ac:dyDescent="0.2">
      <c r="O53" s="3"/>
    </row>
    <row r="54" spans="3:22" ht="12.75" customHeight="1" x14ac:dyDescent="0.2">
      <c r="O54" s="3"/>
    </row>
    <row r="55" spans="3:22" ht="12.75" customHeight="1" x14ac:dyDescent="0.2"/>
    <row r="56" spans="3:22" ht="12.75" customHeight="1" x14ac:dyDescent="0.2"/>
    <row r="57" spans="3:22" ht="12.75" customHeight="1" x14ac:dyDescent="0.2"/>
  </sheetData>
  <sortState ref="B56:B58">
    <sortCondition ref="B56:B58"/>
  </sortState>
  <conditionalFormatting sqref="V50">
    <cfRule type="expression" dxfId="3" priority="2">
      <formula>ABS(V50)&gt;0.001</formula>
    </cfRule>
  </conditionalFormatting>
  <conditionalFormatting sqref="P50:T50">
    <cfRule type="expression" dxfId="2" priority="1">
      <formula>ABS(P50)&gt;0.001</formula>
    </cfRule>
  </conditionalFormatting>
  <dataValidations count="2">
    <dataValidation type="list" allowBlank="1" showInputMessage="1" showErrorMessage="1" sqref="D10:D19 D33:D38 D22:D30">
      <formula1>"CapEx, OpEx"</formula1>
    </dataValidation>
    <dataValidation type="list" allowBlank="1" showInputMessage="1" showErrorMessage="1" sqref="E10:E19 E33:E38 E22:E30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64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SUM(V7:V57)=0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100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61</v>
      </c>
      <c r="D10" s="109" t="s">
        <v>4</v>
      </c>
      <c r="E10" s="110" t="s">
        <v>1</v>
      </c>
      <c r="F10" s="3"/>
      <c r="G10" s="111">
        <v>122.2</v>
      </c>
      <c r="H10" s="12" t="s">
        <v>41</v>
      </c>
      <c r="I10" s="3"/>
      <c r="J10" s="112">
        <v>0</v>
      </c>
      <c r="K10" s="112">
        <v>0</v>
      </c>
      <c r="L10" s="112">
        <v>6543.75</v>
      </c>
      <c r="M10" s="112">
        <v>16365</v>
      </c>
      <c r="N10" s="112">
        <v>9817.5</v>
      </c>
      <c r="O10" s="3"/>
      <c r="P10" s="8">
        <f t="shared" ref="P10:T10" si="0">J10*$G10</f>
        <v>0</v>
      </c>
      <c r="Q10" s="8">
        <f t="shared" si="0"/>
        <v>0</v>
      </c>
      <c r="R10" s="8">
        <f t="shared" si="0"/>
        <v>799646.25</v>
      </c>
      <c r="S10" s="8">
        <f t="shared" si="0"/>
        <v>1999803</v>
      </c>
      <c r="T10" s="8">
        <f t="shared" si="0"/>
        <v>1199698.5</v>
      </c>
    </row>
    <row r="11" spans="1:25" ht="12.75" customHeight="1" x14ac:dyDescent="0.2">
      <c r="A11" s="7" t="str">
        <f>IF(ISBLANK(B11),"",1+MAX(A$6:A10))</f>
        <v/>
      </c>
      <c r="C11" s="108" t="s">
        <v>62</v>
      </c>
      <c r="D11" s="109" t="s">
        <v>4</v>
      </c>
      <c r="E11" s="110" t="s">
        <v>1</v>
      </c>
      <c r="F11" s="3"/>
      <c r="G11" s="111">
        <v>122.2</v>
      </c>
      <c r="H11" s="12" t="s">
        <v>41</v>
      </c>
      <c r="I11" s="3"/>
      <c r="J11" s="112">
        <v>6543.75</v>
      </c>
      <c r="K11" s="112">
        <v>0</v>
      </c>
      <c r="L11" s="112">
        <v>0</v>
      </c>
      <c r="M11" s="112">
        <v>0</v>
      </c>
      <c r="N11" s="112">
        <v>0</v>
      </c>
      <c r="O11" s="3"/>
      <c r="P11" s="8">
        <f t="shared" ref="P11:P20" si="1">J11*$G11</f>
        <v>799646.25</v>
      </c>
      <c r="Q11" s="8">
        <f t="shared" ref="Q11:Q20" si="2">K11*$G11</f>
        <v>0</v>
      </c>
      <c r="R11" s="8">
        <f t="shared" ref="R11:R20" si="3">L11*$G11</f>
        <v>0</v>
      </c>
      <c r="S11" s="8">
        <f t="shared" ref="S11:S20" si="4">M11*$G11</f>
        <v>0</v>
      </c>
      <c r="T11" s="8">
        <f t="shared" ref="T11:T20" si="5">N11*$G11</f>
        <v>0</v>
      </c>
    </row>
    <row r="12" spans="1:25" ht="12.75" customHeight="1" x14ac:dyDescent="0.2">
      <c r="A12" s="7" t="str">
        <f>IF(ISBLANK(B12),"",1+MAX(A$6:A11))</f>
        <v/>
      </c>
      <c r="C12" s="108" t="s">
        <v>53</v>
      </c>
      <c r="D12" s="109" t="s">
        <v>4</v>
      </c>
      <c r="E12" s="110" t="s">
        <v>1</v>
      </c>
      <c r="F12" s="3"/>
      <c r="G12" s="111">
        <v>122.2</v>
      </c>
      <c r="H12" s="12" t="s">
        <v>41</v>
      </c>
      <c r="I12" s="3"/>
      <c r="J12" s="112">
        <v>0</v>
      </c>
      <c r="K12" s="112">
        <v>8182.5</v>
      </c>
      <c r="L12" s="112">
        <v>8182.5</v>
      </c>
      <c r="M12" s="112">
        <v>0</v>
      </c>
      <c r="N12" s="112">
        <v>0</v>
      </c>
      <c r="O12" s="3"/>
      <c r="P12" s="8">
        <f t="shared" si="1"/>
        <v>0</v>
      </c>
      <c r="Q12" s="8">
        <f t="shared" si="2"/>
        <v>999901.5</v>
      </c>
      <c r="R12" s="8">
        <f t="shared" si="3"/>
        <v>999901.5</v>
      </c>
      <c r="S12" s="8">
        <f t="shared" si="4"/>
        <v>0</v>
      </c>
      <c r="T12" s="8">
        <f t="shared" si="5"/>
        <v>0</v>
      </c>
    </row>
    <row r="13" spans="1:25" s="100" customFormat="1" ht="12.75" customHeight="1" x14ac:dyDescent="0.2">
      <c r="A13" s="7"/>
      <c r="C13" s="108" t="s">
        <v>52</v>
      </c>
      <c r="D13" s="109" t="s">
        <v>4</v>
      </c>
      <c r="E13" s="110" t="s">
        <v>1</v>
      </c>
      <c r="F13" s="3"/>
      <c r="G13" s="111">
        <v>122.2</v>
      </c>
      <c r="H13" s="12" t="s">
        <v>41</v>
      </c>
      <c r="I13" s="3"/>
      <c r="J13" s="112">
        <v>8182.5</v>
      </c>
      <c r="K13" s="112">
        <v>24543.75</v>
      </c>
      <c r="L13" s="112">
        <v>16365</v>
      </c>
      <c r="M13" s="112">
        <v>0</v>
      </c>
      <c r="N13" s="112">
        <v>0</v>
      </c>
      <c r="O13" s="3"/>
      <c r="P13" s="8">
        <f t="shared" si="1"/>
        <v>999901.5</v>
      </c>
      <c r="Q13" s="8">
        <f t="shared" si="2"/>
        <v>2999246.25</v>
      </c>
      <c r="R13" s="8">
        <f t="shared" si="3"/>
        <v>1999803</v>
      </c>
      <c r="S13" s="8">
        <f t="shared" si="4"/>
        <v>0</v>
      </c>
      <c r="T13" s="8">
        <f t="shared" si="5"/>
        <v>0</v>
      </c>
    </row>
    <row r="14" spans="1:25" s="100" customFormat="1" ht="12.75" customHeight="1" x14ac:dyDescent="0.2">
      <c r="A14" s="7"/>
      <c r="C14" s="108" t="s">
        <v>56</v>
      </c>
      <c r="D14" s="109" t="s">
        <v>4</v>
      </c>
      <c r="E14" s="110" t="s">
        <v>1</v>
      </c>
      <c r="F14" s="3"/>
      <c r="G14" s="111">
        <v>122.2</v>
      </c>
      <c r="H14" s="12" t="s">
        <v>41</v>
      </c>
      <c r="I14" s="3"/>
      <c r="J14" s="112">
        <v>1635</v>
      </c>
      <c r="K14" s="112">
        <v>3273.75</v>
      </c>
      <c r="L14" s="112">
        <v>3273.75</v>
      </c>
      <c r="M14" s="112">
        <v>0</v>
      </c>
      <c r="N14" s="112">
        <v>0</v>
      </c>
      <c r="O14" s="3"/>
      <c r="P14" s="8">
        <f t="shared" si="1"/>
        <v>199797</v>
      </c>
      <c r="Q14" s="8">
        <f t="shared" si="2"/>
        <v>400052.25</v>
      </c>
      <c r="R14" s="8">
        <f t="shared" si="3"/>
        <v>400052.25</v>
      </c>
      <c r="S14" s="8">
        <f t="shared" si="4"/>
        <v>0</v>
      </c>
      <c r="T14" s="8">
        <f t="shared" si="5"/>
        <v>0</v>
      </c>
    </row>
    <row r="15" spans="1:25" s="100" customFormat="1" ht="12.75" customHeight="1" x14ac:dyDescent="0.2">
      <c r="A15" s="7"/>
      <c r="C15" s="108" t="s">
        <v>67</v>
      </c>
      <c r="D15" s="109" t="s">
        <v>4</v>
      </c>
      <c r="E15" s="110" t="s">
        <v>1</v>
      </c>
      <c r="F15" s="3"/>
      <c r="G15" s="111">
        <v>122.2</v>
      </c>
      <c r="H15" s="12" t="s">
        <v>41</v>
      </c>
      <c r="I15" s="3"/>
      <c r="J15" s="112">
        <v>1635</v>
      </c>
      <c r="K15" s="112">
        <v>3273.75</v>
      </c>
      <c r="L15" s="112">
        <v>1635</v>
      </c>
      <c r="M15" s="112">
        <v>0</v>
      </c>
      <c r="N15" s="112">
        <v>0</v>
      </c>
      <c r="O15" s="3"/>
      <c r="P15" s="8">
        <f t="shared" si="1"/>
        <v>199797</v>
      </c>
      <c r="Q15" s="8">
        <f t="shared" si="2"/>
        <v>400052.25</v>
      </c>
      <c r="R15" s="8">
        <f t="shared" si="3"/>
        <v>199797</v>
      </c>
      <c r="S15" s="8">
        <f t="shared" si="4"/>
        <v>0</v>
      </c>
      <c r="T15" s="8">
        <f t="shared" si="5"/>
        <v>0</v>
      </c>
    </row>
    <row r="16" spans="1:25" ht="12.75" customHeight="1" x14ac:dyDescent="0.25">
      <c r="A16" s="7" t="str">
        <f>IF(ISBLANK(B16),"",1+MAX(A$6:A12))</f>
        <v/>
      </c>
      <c r="C16" s="108" t="s">
        <v>64</v>
      </c>
      <c r="D16" s="109" t="s">
        <v>4</v>
      </c>
      <c r="E16" s="110" t="s">
        <v>1</v>
      </c>
      <c r="F16" s="3"/>
      <c r="G16" s="111">
        <v>122.2</v>
      </c>
      <c r="H16" s="12" t="s">
        <v>41</v>
      </c>
      <c r="I16" s="3"/>
      <c r="J16" s="112">
        <v>0</v>
      </c>
      <c r="K16" s="112">
        <v>0</v>
      </c>
      <c r="L16" s="112">
        <v>817.5</v>
      </c>
      <c r="M16" s="112">
        <v>0</v>
      </c>
      <c r="N16" s="112">
        <v>0</v>
      </c>
      <c r="O16" s="3"/>
      <c r="P16" s="8">
        <f t="shared" si="1"/>
        <v>0</v>
      </c>
      <c r="Q16" s="8">
        <f t="shared" si="2"/>
        <v>0</v>
      </c>
      <c r="R16" s="8">
        <f t="shared" si="3"/>
        <v>99898.5</v>
      </c>
      <c r="S16" s="8">
        <f t="shared" si="4"/>
        <v>0</v>
      </c>
      <c r="T16" s="8">
        <f t="shared" si="5"/>
        <v>0</v>
      </c>
      <c r="Y16"/>
    </row>
    <row r="17" spans="1:25" s="100" customFormat="1" ht="12.75" customHeight="1" x14ac:dyDescent="0.25">
      <c r="A17" s="7"/>
      <c r="C17" s="108" t="s">
        <v>57</v>
      </c>
      <c r="D17" s="109" t="s">
        <v>4</v>
      </c>
      <c r="E17" s="110" t="s">
        <v>1</v>
      </c>
      <c r="F17" s="3"/>
      <c r="G17" s="111">
        <v>122.2</v>
      </c>
      <c r="H17" s="12" t="s">
        <v>41</v>
      </c>
      <c r="I17" s="3"/>
      <c r="J17" s="112">
        <v>0</v>
      </c>
      <c r="K17" s="112">
        <v>0</v>
      </c>
      <c r="L17" s="112">
        <v>0</v>
      </c>
      <c r="M17" s="112">
        <v>817.5</v>
      </c>
      <c r="N17" s="112">
        <v>0</v>
      </c>
      <c r="O17" s="3"/>
      <c r="P17" s="8">
        <f t="shared" ref="P17:P19" si="6">J17*$G17</f>
        <v>0</v>
      </c>
      <c r="Q17" s="8">
        <f t="shared" ref="Q17:Q19" si="7">K17*$G17</f>
        <v>0</v>
      </c>
      <c r="R17" s="8">
        <f t="shared" ref="R17:R19" si="8">L17*$G17</f>
        <v>0</v>
      </c>
      <c r="S17" s="8">
        <f t="shared" ref="S17:S19" si="9">M17*$G17</f>
        <v>99898.5</v>
      </c>
      <c r="T17" s="8">
        <f t="shared" ref="T17:T19" si="10">N17*$G17</f>
        <v>0</v>
      </c>
      <c r="Y17"/>
    </row>
    <row r="18" spans="1:25" s="100" customFormat="1" ht="12.75" customHeight="1" x14ac:dyDescent="0.25">
      <c r="A18" s="7"/>
      <c r="C18" s="108" t="s">
        <v>66</v>
      </c>
      <c r="D18" s="109" t="s">
        <v>4</v>
      </c>
      <c r="E18" s="110" t="s">
        <v>1</v>
      </c>
      <c r="F18" s="3"/>
      <c r="G18" s="111">
        <v>122.2</v>
      </c>
      <c r="H18" s="12" t="s">
        <v>41</v>
      </c>
      <c r="I18" s="3"/>
      <c r="J18" s="112">
        <v>0</v>
      </c>
      <c r="K18" s="112">
        <v>0</v>
      </c>
      <c r="L18" s="112">
        <v>13091.25</v>
      </c>
      <c r="M18" s="112">
        <v>13091.25</v>
      </c>
      <c r="N18" s="112">
        <v>0</v>
      </c>
      <c r="O18" s="3"/>
      <c r="P18" s="8">
        <f t="shared" si="6"/>
        <v>0</v>
      </c>
      <c r="Q18" s="8">
        <f t="shared" si="7"/>
        <v>0</v>
      </c>
      <c r="R18" s="8">
        <f t="shared" si="8"/>
        <v>1599750.75</v>
      </c>
      <c r="S18" s="8">
        <f t="shared" si="9"/>
        <v>1599750.75</v>
      </c>
      <c r="T18" s="8">
        <f t="shared" si="10"/>
        <v>0</v>
      </c>
      <c r="Y18"/>
    </row>
    <row r="19" spans="1:25" s="100" customFormat="1" ht="12.75" customHeight="1" x14ac:dyDescent="0.25">
      <c r="A19" s="7"/>
      <c r="C19" s="108" t="s">
        <v>54</v>
      </c>
      <c r="D19" s="109" t="s">
        <v>4</v>
      </c>
      <c r="E19" s="110" t="s">
        <v>1</v>
      </c>
      <c r="F19" s="3"/>
      <c r="G19" s="111">
        <v>122.2</v>
      </c>
      <c r="H19" s="12" t="s">
        <v>41</v>
      </c>
      <c r="I19" s="3"/>
      <c r="J19" s="112"/>
      <c r="K19" s="112">
        <v>2850</v>
      </c>
      <c r="L19" s="112"/>
      <c r="M19" s="112"/>
      <c r="N19" s="112"/>
      <c r="O19" s="3"/>
      <c r="P19" s="8">
        <f t="shared" si="6"/>
        <v>0</v>
      </c>
      <c r="Q19" s="8">
        <f t="shared" si="7"/>
        <v>348270</v>
      </c>
      <c r="R19" s="8">
        <f t="shared" si="8"/>
        <v>0</v>
      </c>
      <c r="S19" s="8">
        <f t="shared" si="9"/>
        <v>0</v>
      </c>
      <c r="T19" s="8">
        <f t="shared" si="10"/>
        <v>0</v>
      </c>
      <c r="Y19"/>
    </row>
    <row r="20" spans="1:25" ht="12.75" customHeight="1" x14ac:dyDescent="0.25">
      <c r="A20" s="7" t="str">
        <f>IF(ISBLANK(B20),"",1+MAX(A$6:A16))</f>
        <v/>
      </c>
      <c r="C20" s="108" t="s">
        <v>55</v>
      </c>
      <c r="D20" s="109" t="s">
        <v>4</v>
      </c>
      <c r="E20" s="110" t="s">
        <v>1</v>
      </c>
      <c r="F20" s="3"/>
      <c r="G20" s="111">
        <v>122.2</v>
      </c>
      <c r="H20" s="12" t="s">
        <v>41</v>
      </c>
      <c r="I20" s="3"/>
      <c r="J20" s="112"/>
      <c r="K20" s="112">
        <v>3150</v>
      </c>
      <c r="L20" s="112"/>
      <c r="M20" s="112"/>
      <c r="N20" s="112"/>
      <c r="O20" s="3"/>
      <c r="P20" s="8">
        <f t="shared" si="1"/>
        <v>0</v>
      </c>
      <c r="Q20" s="8">
        <f t="shared" si="2"/>
        <v>384930</v>
      </c>
      <c r="R20" s="8">
        <f t="shared" si="3"/>
        <v>0</v>
      </c>
      <c r="S20" s="8">
        <f t="shared" si="4"/>
        <v>0</v>
      </c>
      <c r="T20" s="8">
        <f t="shared" si="5"/>
        <v>0</v>
      </c>
      <c r="Y20"/>
    </row>
    <row r="21" spans="1:25" ht="12.75" customHeight="1" x14ac:dyDescent="0.25">
      <c r="A21" s="7" t="str">
        <f>IF(ISBLANK(B21),"",1+MAX(A$6:A20))</f>
        <v/>
      </c>
      <c r="F21" s="3"/>
      <c r="I21" s="3"/>
      <c r="O21" s="3"/>
      <c r="Y21"/>
    </row>
    <row r="22" spans="1:25" ht="12.75" customHeight="1" x14ac:dyDescent="0.25">
      <c r="A22" s="7"/>
      <c r="F22" s="3"/>
      <c r="I22" s="3"/>
      <c r="O22" s="3"/>
      <c r="Y22"/>
    </row>
    <row r="23" spans="1:25" ht="12.75" customHeight="1" x14ac:dyDescent="0.25">
      <c r="A23" s="7" t="str">
        <f>IF(ISBLANK(B23),"",1+MAX(A$6:A22))</f>
        <v/>
      </c>
      <c r="C23" s="108" t="s">
        <v>61</v>
      </c>
      <c r="D23" s="109" t="s">
        <v>4</v>
      </c>
      <c r="E23" s="110" t="s">
        <v>0</v>
      </c>
      <c r="F23" s="3"/>
      <c r="G23" s="124">
        <v>800000</v>
      </c>
      <c r="H23" s="12" t="s">
        <v>42</v>
      </c>
      <c r="I23" s="3"/>
      <c r="J23" s="114">
        <v>0</v>
      </c>
      <c r="K23" s="114">
        <v>0</v>
      </c>
      <c r="L23" s="114">
        <v>1</v>
      </c>
      <c r="M23" s="115">
        <v>2.5</v>
      </c>
      <c r="N23" s="114">
        <v>1.5</v>
      </c>
      <c r="O23" s="3"/>
      <c r="P23" s="8">
        <f t="shared" ref="P23:T23" si="11">J23*$G23</f>
        <v>0</v>
      </c>
      <c r="Q23" s="8">
        <f t="shared" si="11"/>
        <v>0</v>
      </c>
      <c r="R23" s="8">
        <f t="shared" si="11"/>
        <v>800000</v>
      </c>
      <c r="S23" s="8">
        <f t="shared" si="11"/>
        <v>2000000</v>
      </c>
      <c r="T23" s="8">
        <f t="shared" si="11"/>
        <v>1200000</v>
      </c>
      <c r="Y23"/>
    </row>
    <row r="24" spans="1:25" s="100" customFormat="1" ht="12.75" customHeight="1" x14ac:dyDescent="0.25">
      <c r="A24" s="7"/>
      <c r="C24" s="108" t="s">
        <v>62</v>
      </c>
      <c r="D24" s="109" t="s">
        <v>4</v>
      </c>
      <c r="E24" s="110" t="s">
        <v>0</v>
      </c>
      <c r="F24" s="3"/>
      <c r="G24" s="124">
        <v>800000</v>
      </c>
      <c r="H24" s="12" t="s">
        <v>42</v>
      </c>
      <c r="I24" s="3"/>
      <c r="J24" s="114">
        <v>1</v>
      </c>
      <c r="K24" s="114">
        <v>0</v>
      </c>
      <c r="L24" s="114">
        <v>0</v>
      </c>
      <c r="M24" s="114">
        <v>0</v>
      </c>
      <c r="N24" s="114">
        <v>0</v>
      </c>
      <c r="O24" s="3"/>
      <c r="P24" s="8">
        <f t="shared" ref="P24:P32" si="12">J24*$G24</f>
        <v>800000</v>
      </c>
      <c r="Q24" s="8">
        <f t="shared" ref="Q24:Q32" si="13">K24*$G24</f>
        <v>0</v>
      </c>
      <c r="R24" s="8">
        <f t="shared" ref="R24:R32" si="14">L24*$G24</f>
        <v>0</v>
      </c>
      <c r="S24" s="8">
        <f t="shared" ref="S24:S32" si="15">M24*$G24</f>
        <v>0</v>
      </c>
      <c r="T24" s="8">
        <f t="shared" ref="T24:T32" si="16">N24*$G24</f>
        <v>0</v>
      </c>
      <c r="Y24"/>
    </row>
    <row r="25" spans="1:25" s="100" customFormat="1" ht="12" customHeight="1" x14ac:dyDescent="0.25">
      <c r="A25" s="7"/>
      <c r="C25" s="108" t="s">
        <v>53</v>
      </c>
      <c r="D25" s="109" t="s">
        <v>4</v>
      </c>
      <c r="E25" s="110" t="s">
        <v>0</v>
      </c>
      <c r="F25" s="3"/>
      <c r="G25" s="124">
        <v>1000000</v>
      </c>
      <c r="H25" s="12" t="s">
        <v>42</v>
      </c>
      <c r="I25" s="3"/>
      <c r="J25" s="114">
        <v>0</v>
      </c>
      <c r="K25" s="114">
        <v>1</v>
      </c>
      <c r="L25" s="114">
        <v>1</v>
      </c>
      <c r="M25" s="115">
        <v>0</v>
      </c>
      <c r="N25" s="114">
        <v>0</v>
      </c>
      <c r="O25" s="3"/>
      <c r="P25" s="8">
        <f t="shared" si="12"/>
        <v>0</v>
      </c>
      <c r="Q25" s="8">
        <f t="shared" si="13"/>
        <v>1000000</v>
      </c>
      <c r="R25" s="8">
        <f t="shared" si="14"/>
        <v>1000000</v>
      </c>
      <c r="S25" s="8">
        <f t="shared" si="15"/>
        <v>0</v>
      </c>
      <c r="T25" s="8">
        <f t="shared" si="16"/>
        <v>0</v>
      </c>
      <c r="Y25"/>
    </row>
    <row r="26" spans="1:25" s="100" customFormat="1" ht="12" customHeight="1" x14ac:dyDescent="0.25">
      <c r="A26" s="7"/>
      <c r="C26" s="108" t="s">
        <v>52</v>
      </c>
      <c r="D26" s="109" t="s">
        <v>4</v>
      </c>
      <c r="E26" s="110" t="s">
        <v>0</v>
      </c>
      <c r="F26" s="3"/>
      <c r="G26" s="124">
        <v>1000000</v>
      </c>
      <c r="H26" s="12" t="s">
        <v>42</v>
      </c>
      <c r="I26" s="3"/>
      <c r="J26" s="114">
        <v>1</v>
      </c>
      <c r="K26" s="114">
        <v>3</v>
      </c>
      <c r="L26" s="114">
        <v>2</v>
      </c>
      <c r="M26" s="114">
        <v>0</v>
      </c>
      <c r="N26" s="114">
        <v>0</v>
      </c>
      <c r="O26" s="3"/>
      <c r="P26" s="8">
        <f t="shared" si="12"/>
        <v>1000000</v>
      </c>
      <c r="Q26" s="8">
        <f t="shared" si="13"/>
        <v>3000000</v>
      </c>
      <c r="R26" s="8">
        <f t="shared" si="14"/>
        <v>2000000</v>
      </c>
      <c r="S26" s="8">
        <f t="shared" si="15"/>
        <v>0</v>
      </c>
      <c r="T26" s="8">
        <f t="shared" si="16"/>
        <v>0</v>
      </c>
      <c r="Y26"/>
    </row>
    <row r="27" spans="1:25" s="100" customFormat="1" ht="12" customHeight="1" x14ac:dyDescent="0.25">
      <c r="A27" s="7"/>
      <c r="C27" s="108" t="s">
        <v>56</v>
      </c>
      <c r="D27" s="109" t="s">
        <v>4</v>
      </c>
      <c r="E27" s="110" t="s">
        <v>0</v>
      </c>
      <c r="F27" s="3"/>
      <c r="G27" s="124">
        <v>200000</v>
      </c>
      <c r="H27" s="12"/>
      <c r="I27" s="3"/>
      <c r="J27" s="114">
        <v>1</v>
      </c>
      <c r="K27" s="114">
        <v>2</v>
      </c>
      <c r="L27" s="114">
        <v>2</v>
      </c>
      <c r="M27" s="114">
        <v>0</v>
      </c>
      <c r="N27" s="114">
        <v>0</v>
      </c>
      <c r="O27" s="3"/>
      <c r="P27" s="8">
        <f t="shared" ref="P27:P29" si="17">J27*$G27</f>
        <v>200000</v>
      </c>
      <c r="Q27" s="8">
        <f t="shared" ref="Q27:Q29" si="18">K27*$G27</f>
        <v>400000</v>
      </c>
      <c r="R27" s="8">
        <f t="shared" ref="R27:R29" si="19">L27*$G27</f>
        <v>400000</v>
      </c>
      <c r="S27" s="8">
        <f t="shared" ref="S27:S29" si="20">M27*$G27</f>
        <v>0</v>
      </c>
      <c r="T27" s="8">
        <f t="shared" ref="T27:T29" si="21">N27*$G27</f>
        <v>0</v>
      </c>
      <c r="Y27"/>
    </row>
    <row r="28" spans="1:25" s="100" customFormat="1" ht="12" customHeight="1" x14ac:dyDescent="0.25">
      <c r="A28" s="7"/>
      <c r="C28" s="108" t="s">
        <v>67</v>
      </c>
      <c r="D28" s="109" t="s">
        <v>4</v>
      </c>
      <c r="E28" s="110" t="s">
        <v>0</v>
      </c>
      <c r="F28" s="3"/>
      <c r="G28" s="124">
        <v>200000</v>
      </c>
      <c r="H28" s="12"/>
      <c r="I28" s="3"/>
      <c r="J28" s="114">
        <v>1</v>
      </c>
      <c r="K28" s="114">
        <v>2</v>
      </c>
      <c r="L28" s="114">
        <v>1</v>
      </c>
      <c r="M28" s="114">
        <v>0</v>
      </c>
      <c r="N28" s="114">
        <v>0</v>
      </c>
      <c r="O28" s="3"/>
      <c r="P28" s="8">
        <f t="shared" si="17"/>
        <v>200000</v>
      </c>
      <c r="Q28" s="8">
        <f t="shared" si="18"/>
        <v>400000</v>
      </c>
      <c r="R28" s="8">
        <f t="shared" si="19"/>
        <v>200000</v>
      </c>
      <c r="S28" s="8">
        <f t="shared" si="20"/>
        <v>0</v>
      </c>
      <c r="T28" s="8">
        <f t="shared" si="21"/>
        <v>0</v>
      </c>
      <c r="Y28"/>
    </row>
    <row r="29" spans="1:25" s="100" customFormat="1" ht="12" customHeight="1" x14ac:dyDescent="0.25">
      <c r="A29" s="7"/>
      <c r="C29" s="108" t="s">
        <v>64</v>
      </c>
      <c r="D29" s="109" t="s">
        <v>4</v>
      </c>
      <c r="E29" s="110" t="s">
        <v>0</v>
      </c>
      <c r="F29" s="3"/>
      <c r="G29" s="124">
        <v>100000</v>
      </c>
      <c r="H29" s="12"/>
      <c r="I29" s="3"/>
      <c r="J29" s="114">
        <v>0</v>
      </c>
      <c r="K29" s="114">
        <v>0</v>
      </c>
      <c r="L29" s="114">
        <v>1</v>
      </c>
      <c r="M29" s="114">
        <v>0</v>
      </c>
      <c r="N29" s="114">
        <v>0</v>
      </c>
      <c r="O29" s="3"/>
      <c r="P29" s="8">
        <f t="shared" si="17"/>
        <v>0</v>
      </c>
      <c r="Q29" s="8">
        <f t="shared" si="18"/>
        <v>0</v>
      </c>
      <c r="R29" s="8">
        <f t="shared" si="19"/>
        <v>100000</v>
      </c>
      <c r="S29" s="8">
        <f t="shared" si="20"/>
        <v>0</v>
      </c>
      <c r="T29" s="8">
        <f t="shared" si="21"/>
        <v>0</v>
      </c>
      <c r="Y29"/>
    </row>
    <row r="30" spans="1:25" s="100" customFormat="1" ht="12" customHeight="1" x14ac:dyDescent="0.25">
      <c r="A30" s="7"/>
      <c r="C30" s="108" t="s">
        <v>57</v>
      </c>
      <c r="D30" s="109" t="s">
        <v>4</v>
      </c>
      <c r="E30" s="110" t="s">
        <v>0</v>
      </c>
      <c r="F30" s="3"/>
      <c r="G30" s="124">
        <v>100000</v>
      </c>
      <c r="H30" s="12" t="s">
        <v>42</v>
      </c>
      <c r="I30" s="3"/>
      <c r="J30" s="114">
        <v>0</v>
      </c>
      <c r="K30" s="114">
        <v>0</v>
      </c>
      <c r="L30" s="114">
        <v>0</v>
      </c>
      <c r="M30" s="114">
        <v>1</v>
      </c>
      <c r="N30" s="114">
        <v>0</v>
      </c>
      <c r="O30" s="3"/>
      <c r="P30" s="8">
        <f t="shared" si="12"/>
        <v>0</v>
      </c>
      <c r="Q30" s="8">
        <f t="shared" si="13"/>
        <v>0</v>
      </c>
      <c r="R30" s="8">
        <f t="shared" si="14"/>
        <v>0</v>
      </c>
      <c r="S30" s="8">
        <f t="shared" si="15"/>
        <v>100000</v>
      </c>
      <c r="T30" s="8">
        <f t="shared" si="16"/>
        <v>0</v>
      </c>
      <c r="Y30"/>
    </row>
    <row r="31" spans="1:25" s="100" customFormat="1" ht="12" customHeight="1" x14ac:dyDescent="0.25">
      <c r="A31" s="7"/>
      <c r="C31" s="108" t="s">
        <v>66</v>
      </c>
      <c r="D31" s="109" t="s">
        <v>4</v>
      </c>
      <c r="E31" s="110" t="s">
        <v>0</v>
      </c>
      <c r="F31" s="3"/>
      <c r="G31" s="124">
        <v>1600000</v>
      </c>
      <c r="H31" s="12" t="s">
        <v>42</v>
      </c>
      <c r="I31" s="3"/>
      <c r="J31" s="114">
        <v>0</v>
      </c>
      <c r="K31" s="114">
        <v>0</v>
      </c>
      <c r="L31" s="114">
        <v>1</v>
      </c>
      <c r="M31" s="114">
        <v>1</v>
      </c>
      <c r="N31" s="114">
        <v>0</v>
      </c>
      <c r="O31" s="3"/>
      <c r="P31" s="8">
        <f t="shared" si="12"/>
        <v>0</v>
      </c>
      <c r="Q31" s="8">
        <f t="shared" si="13"/>
        <v>0</v>
      </c>
      <c r="R31" s="8">
        <f t="shared" si="14"/>
        <v>1600000</v>
      </c>
      <c r="S31" s="8">
        <f t="shared" si="15"/>
        <v>1600000</v>
      </c>
      <c r="T31" s="8">
        <f t="shared" si="16"/>
        <v>0</v>
      </c>
      <c r="Y31"/>
    </row>
    <row r="32" spans="1:25" s="100" customFormat="1" ht="12.75" customHeight="1" x14ac:dyDescent="0.25">
      <c r="A32" s="7"/>
      <c r="C32" s="108" t="s">
        <v>55</v>
      </c>
      <c r="D32" s="109" t="s">
        <v>4</v>
      </c>
      <c r="E32" s="110" t="s">
        <v>0</v>
      </c>
      <c r="F32" s="3"/>
      <c r="G32" s="124">
        <v>200000</v>
      </c>
      <c r="H32" s="12" t="s">
        <v>42</v>
      </c>
      <c r="I32" s="3"/>
      <c r="J32" s="114"/>
      <c r="K32" s="114">
        <v>1</v>
      </c>
      <c r="L32" s="114"/>
      <c r="M32" s="114"/>
      <c r="N32" s="114"/>
      <c r="O32" s="3"/>
      <c r="P32" s="8">
        <f t="shared" si="12"/>
        <v>0</v>
      </c>
      <c r="Q32" s="8">
        <f t="shared" si="13"/>
        <v>200000</v>
      </c>
      <c r="R32" s="8">
        <f t="shared" si="14"/>
        <v>0</v>
      </c>
      <c r="S32" s="8">
        <f t="shared" si="15"/>
        <v>0</v>
      </c>
      <c r="T32" s="8">
        <f t="shared" si="16"/>
        <v>0</v>
      </c>
      <c r="Y32"/>
    </row>
    <row r="33" spans="1:25" ht="12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Y33"/>
    </row>
    <row r="34" spans="1:25" ht="12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Y34"/>
    </row>
    <row r="35" spans="1:25" ht="12.75" customHeight="1" x14ac:dyDescent="0.2">
      <c r="A35" s="7" t="str">
        <f>IF(ISBLANK(B35),"",1+MAX(A$6:A34))</f>
        <v/>
      </c>
      <c r="C35" s="108" t="s">
        <v>61</v>
      </c>
      <c r="D35" s="109" t="s">
        <v>4</v>
      </c>
      <c r="E35" s="110" t="s">
        <v>3</v>
      </c>
      <c r="G35" s="6"/>
      <c r="H35" s="13" t="s">
        <v>43</v>
      </c>
      <c r="J35" s="112">
        <v>0</v>
      </c>
      <c r="K35" s="112">
        <v>0</v>
      </c>
      <c r="L35" s="112">
        <v>400000</v>
      </c>
      <c r="M35" s="112">
        <v>1000000</v>
      </c>
      <c r="N35" s="112">
        <v>600000</v>
      </c>
      <c r="P35" s="8">
        <f t="shared" ref="P35:T35" si="22">J35</f>
        <v>0</v>
      </c>
      <c r="Q35" s="8">
        <f t="shared" si="22"/>
        <v>0</v>
      </c>
      <c r="R35" s="8">
        <f t="shared" si="22"/>
        <v>400000</v>
      </c>
      <c r="S35" s="8">
        <f t="shared" si="22"/>
        <v>1000000</v>
      </c>
      <c r="T35" s="8">
        <f t="shared" si="22"/>
        <v>600000</v>
      </c>
    </row>
    <row r="36" spans="1:25" s="100" customFormat="1" ht="12.75" customHeight="1" x14ac:dyDescent="0.2">
      <c r="A36" s="7"/>
      <c r="C36" s="108" t="s">
        <v>62</v>
      </c>
      <c r="D36" s="109" t="s">
        <v>4</v>
      </c>
      <c r="E36" s="110" t="s">
        <v>3</v>
      </c>
      <c r="G36" s="6"/>
      <c r="H36" s="13" t="s">
        <v>43</v>
      </c>
      <c r="J36" s="112">
        <v>400000</v>
      </c>
      <c r="K36" s="112">
        <v>0</v>
      </c>
      <c r="L36" s="112">
        <v>0</v>
      </c>
      <c r="M36" s="112">
        <v>0</v>
      </c>
      <c r="N36" s="112">
        <v>0</v>
      </c>
      <c r="P36" s="8">
        <f t="shared" ref="P36:P45" si="23">J36</f>
        <v>400000</v>
      </c>
      <c r="Q36" s="8">
        <f t="shared" ref="Q36:Q45" si="24">K36</f>
        <v>0</v>
      </c>
      <c r="R36" s="8">
        <f t="shared" ref="R36:R45" si="25">L36</f>
        <v>0</v>
      </c>
      <c r="S36" s="8">
        <f t="shared" ref="S36:S45" si="26">M36</f>
        <v>0</v>
      </c>
      <c r="T36" s="8">
        <f t="shared" ref="T36:T45" si="27">N36</f>
        <v>0</v>
      </c>
    </row>
    <row r="37" spans="1:25" s="100" customFormat="1" ht="12.75" customHeight="1" x14ac:dyDescent="0.2">
      <c r="A37" s="7"/>
      <c r="C37" s="108" t="s">
        <v>53</v>
      </c>
      <c r="D37" s="109" t="s">
        <v>4</v>
      </c>
      <c r="E37" s="110" t="s">
        <v>3</v>
      </c>
      <c r="G37" s="6"/>
      <c r="H37" s="13" t="s">
        <v>43</v>
      </c>
      <c r="J37" s="112">
        <v>0</v>
      </c>
      <c r="K37" s="112">
        <v>500000</v>
      </c>
      <c r="L37" s="112">
        <v>500000</v>
      </c>
      <c r="M37" s="112">
        <v>0</v>
      </c>
      <c r="N37" s="112">
        <v>0</v>
      </c>
      <c r="P37" s="8">
        <f t="shared" si="23"/>
        <v>0</v>
      </c>
      <c r="Q37" s="8">
        <f t="shared" si="24"/>
        <v>500000</v>
      </c>
      <c r="R37" s="8">
        <f t="shared" si="25"/>
        <v>500000</v>
      </c>
      <c r="S37" s="8">
        <f t="shared" si="26"/>
        <v>0</v>
      </c>
      <c r="T37" s="8">
        <f t="shared" si="27"/>
        <v>0</v>
      </c>
    </row>
    <row r="38" spans="1:25" s="100" customFormat="1" ht="12.75" customHeight="1" x14ac:dyDescent="0.2">
      <c r="A38" s="7"/>
      <c r="C38" s="108" t="s">
        <v>52</v>
      </c>
      <c r="D38" s="109" t="s">
        <v>4</v>
      </c>
      <c r="E38" s="110" t="s">
        <v>3</v>
      </c>
      <c r="G38" s="6"/>
      <c r="H38" s="13" t="s">
        <v>43</v>
      </c>
      <c r="J38" s="112">
        <v>500000</v>
      </c>
      <c r="K38" s="112">
        <v>1500000</v>
      </c>
      <c r="L38" s="112">
        <v>1000000</v>
      </c>
      <c r="M38" s="112">
        <v>0</v>
      </c>
      <c r="N38" s="112">
        <v>0</v>
      </c>
      <c r="P38" s="8">
        <f t="shared" ref="P38:P39" si="28">J38</f>
        <v>500000</v>
      </c>
      <c r="Q38" s="8">
        <f t="shared" ref="Q38:Q39" si="29">K38</f>
        <v>1500000</v>
      </c>
      <c r="R38" s="8">
        <f t="shared" ref="R38:R39" si="30">L38</f>
        <v>1000000</v>
      </c>
      <c r="S38" s="8">
        <f t="shared" ref="S38:S39" si="31">M38</f>
        <v>0</v>
      </c>
      <c r="T38" s="8">
        <f t="shared" ref="T38:T39" si="32">N38</f>
        <v>0</v>
      </c>
    </row>
    <row r="39" spans="1:25" s="100" customFormat="1" ht="12.75" customHeight="1" x14ac:dyDescent="0.2">
      <c r="A39" s="7"/>
      <c r="C39" s="108" t="s">
        <v>56</v>
      </c>
      <c r="D39" s="109" t="s">
        <v>4</v>
      </c>
      <c r="E39" s="110" t="s">
        <v>3</v>
      </c>
      <c r="G39" s="6"/>
      <c r="H39" s="13" t="s">
        <v>43</v>
      </c>
      <c r="J39" s="112">
        <v>100000</v>
      </c>
      <c r="K39" s="112">
        <v>200000</v>
      </c>
      <c r="L39" s="112">
        <v>200000</v>
      </c>
      <c r="M39" s="112">
        <v>0</v>
      </c>
      <c r="N39" s="112">
        <v>0</v>
      </c>
      <c r="P39" s="8">
        <f t="shared" si="28"/>
        <v>100000</v>
      </c>
      <c r="Q39" s="8">
        <f t="shared" si="29"/>
        <v>200000</v>
      </c>
      <c r="R39" s="8">
        <f t="shared" si="30"/>
        <v>200000</v>
      </c>
      <c r="S39" s="8">
        <f t="shared" si="31"/>
        <v>0</v>
      </c>
      <c r="T39" s="8">
        <f t="shared" si="32"/>
        <v>0</v>
      </c>
    </row>
    <row r="40" spans="1:25" s="100" customFormat="1" ht="12.75" customHeight="1" x14ac:dyDescent="0.2">
      <c r="A40" s="7"/>
      <c r="C40" s="108" t="s">
        <v>67</v>
      </c>
      <c r="D40" s="109" t="s">
        <v>4</v>
      </c>
      <c r="E40" s="110" t="s">
        <v>3</v>
      </c>
      <c r="G40" s="6"/>
      <c r="H40" s="13" t="s">
        <v>43</v>
      </c>
      <c r="J40" s="112">
        <v>100000</v>
      </c>
      <c r="K40" s="112">
        <v>200000</v>
      </c>
      <c r="L40" s="112">
        <v>100000</v>
      </c>
      <c r="M40" s="112">
        <v>0</v>
      </c>
      <c r="N40" s="112">
        <v>0</v>
      </c>
      <c r="P40" s="8">
        <f t="shared" si="23"/>
        <v>100000</v>
      </c>
      <c r="Q40" s="8">
        <f t="shared" si="24"/>
        <v>200000</v>
      </c>
      <c r="R40" s="8">
        <f t="shared" si="25"/>
        <v>100000</v>
      </c>
      <c r="S40" s="8">
        <f t="shared" si="26"/>
        <v>0</v>
      </c>
      <c r="T40" s="8">
        <f t="shared" si="27"/>
        <v>0</v>
      </c>
    </row>
    <row r="41" spans="1:25" s="100" customFormat="1" ht="12.75" customHeight="1" x14ac:dyDescent="0.2">
      <c r="A41" s="7"/>
      <c r="C41" s="108" t="s">
        <v>64</v>
      </c>
      <c r="D41" s="109" t="s">
        <v>4</v>
      </c>
      <c r="E41" s="110" t="s">
        <v>3</v>
      </c>
      <c r="G41" s="6"/>
      <c r="H41" s="13" t="s">
        <v>43</v>
      </c>
      <c r="J41" s="112">
        <v>0</v>
      </c>
      <c r="K41" s="112">
        <v>0</v>
      </c>
      <c r="L41" s="112">
        <v>50000</v>
      </c>
      <c r="M41" s="112">
        <v>0</v>
      </c>
      <c r="N41" s="112">
        <v>0</v>
      </c>
      <c r="P41" s="8">
        <f t="shared" si="23"/>
        <v>0</v>
      </c>
      <c r="Q41" s="8">
        <f t="shared" si="24"/>
        <v>0</v>
      </c>
      <c r="R41" s="8">
        <f t="shared" si="25"/>
        <v>50000</v>
      </c>
      <c r="S41" s="8">
        <f t="shared" si="26"/>
        <v>0</v>
      </c>
      <c r="T41" s="8">
        <f t="shared" si="27"/>
        <v>0</v>
      </c>
    </row>
    <row r="42" spans="1:25" s="100" customFormat="1" ht="12.75" customHeight="1" x14ac:dyDescent="0.2">
      <c r="A42" s="7"/>
      <c r="C42" s="108" t="s">
        <v>57</v>
      </c>
      <c r="D42" s="109" t="s">
        <v>4</v>
      </c>
      <c r="E42" s="110" t="s">
        <v>3</v>
      </c>
      <c r="G42" s="6"/>
      <c r="H42" s="13" t="s">
        <v>43</v>
      </c>
      <c r="J42" s="112">
        <v>0</v>
      </c>
      <c r="K42" s="112">
        <v>0</v>
      </c>
      <c r="L42" s="112">
        <v>0</v>
      </c>
      <c r="M42" s="112">
        <v>50000</v>
      </c>
      <c r="N42" s="112">
        <v>0</v>
      </c>
      <c r="P42" s="8">
        <f t="shared" si="23"/>
        <v>0</v>
      </c>
      <c r="Q42" s="8">
        <f t="shared" si="24"/>
        <v>0</v>
      </c>
      <c r="R42" s="8">
        <f t="shared" si="25"/>
        <v>0</v>
      </c>
      <c r="S42" s="8">
        <f t="shared" si="26"/>
        <v>50000</v>
      </c>
      <c r="T42" s="8">
        <f t="shared" si="27"/>
        <v>0</v>
      </c>
    </row>
    <row r="43" spans="1:25" s="100" customFormat="1" ht="12.75" customHeight="1" x14ac:dyDescent="0.2">
      <c r="A43" s="7"/>
      <c r="C43" s="108" t="s">
        <v>66</v>
      </c>
      <c r="D43" s="109" t="s">
        <v>4</v>
      </c>
      <c r="E43" s="110" t="s">
        <v>3</v>
      </c>
      <c r="G43" s="6"/>
      <c r="H43" s="13" t="s">
        <v>43</v>
      </c>
      <c r="J43" s="112">
        <v>0</v>
      </c>
      <c r="K43" s="112">
        <v>0</v>
      </c>
      <c r="L43" s="112">
        <v>800000</v>
      </c>
      <c r="M43" s="112">
        <v>800000</v>
      </c>
      <c r="N43" s="112">
        <v>0</v>
      </c>
      <c r="P43" s="8">
        <f t="shared" si="23"/>
        <v>0</v>
      </c>
      <c r="Q43" s="8">
        <f t="shared" si="24"/>
        <v>0</v>
      </c>
      <c r="R43" s="8">
        <f t="shared" si="25"/>
        <v>800000</v>
      </c>
      <c r="S43" s="8">
        <f t="shared" si="26"/>
        <v>800000</v>
      </c>
      <c r="T43" s="8">
        <f t="shared" si="27"/>
        <v>0</v>
      </c>
    </row>
    <row r="44" spans="1:25" s="100" customFormat="1" ht="12.75" customHeight="1" x14ac:dyDescent="0.2">
      <c r="A44" s="7"/>
      <c r="C44" s="108" t="s">
        <v>55</v>
      </c>
      <c r="D44" s="109" t="s">
        <v>4</v>
      </c>
      <c r="E44" s="110" t="s">
        <v>3</v>
      </c>
      <c r="G44" s="6"/>
      <c r="H44" s="13" t="s">
        <v>43</v>
      </c>
      <c r="J44" s="112"/>
      <c r="K44" s="112">
        <v>1100000</v>
      </c>
      <c r="L44" s="112"/>
      <c r="M44" s="112"/>
      <c r="N44" s="112"/>
      <c r="P44" s="8">
        <f t="shared" si="23"/>
        <v>0</v>
      </c>
      <c r="Q44" s="8">
        <f t="shared" si="24"/>
        <v>1100000</v>
      </c>
      <c r="R44" s="8">
        <f t="shared" si="25"/>
        <v>0</v>
      </c>
      <c r="S44" s="8">
        <f t="shared" si="26"/>
        <v>0</v>
      </c>
      <c r="T44" s="8">
        <f t="shared" si="27"/>
        <v>0</v>
      </c>
    </row>
    <row r="45" spans="1:25" s="100" customFormat="1" ht="12.75" customHeight="1" x14ac:dyDescent="0.2">
      <c r="A45" s="7"/>
      <c r="C45" s="108" t="s">
        <v>54</v>
      </c>
      <c r="D45" s="109" t="s">
        <v>4</v>
      </c>
      <c r="E45" s="110" t="s">
        <v>3</v>
      </c>
      <c r="G45" s="6"/>
      <c r="H45" s="13" t="s">
        <v>43</v>
      </c>
      <c r="J45" s="112"/>
      <c r="K45" s="112">
        <v>600000</v>
      </c>
      <c r="L45" s="112"/>
      <c r="M45" s="112"/>
      <c r="N45" s="112"/>
      <c r="P45" s="8">
        <f t="shared" si="23"/>
        <v>0</v>
      </c>
      <c r="Q45" s="8">
        <f t="shared" si="24"/>
        <v>600000</v>
      </c>
      <c r="R45" s="8">
        <f t="shared" si="25"/>
        <v>0</v>
      </c>
      <c r="S45" s="8">
        <f t="shared" si="26"/>
        <v>0</v>
      </c>
      <c r="T45" s="8">
        <f t="shared" si="27"/>
        <v>0</v>
      </c>
    </row>
    <row r="46" spans="1:25" ht="12.75" customHeight="1" x14ac:dyDescent="0.25">
      <c r="F46" s="100"/>
      <c r="I46" s="100"/>
      <c r="O46" s="100"/>
      <c r="Y46"/>
    </row>
    <row r="47" spans="1:25" ht="12.75" customHeight="1" x14ac:dyDescent="0.25">
      <c r="F47" s="100"/>
      <c r="I47" s="100"/>
      <c r="O47" s="100"/>
      <c r="Y47"/>
    </row>
    <row r="48" spans="1:25" ht="12.75" customHeight="1" x14ac:dyDescent="0.25">
      <c r="C48" s="5" t="s">
        <v>12</v>
      </c>
      <c r="F48" s="100"/>
      <c r="I48" s="100"/>
      <c r="O48" s="100"/>
      <c r="Y48"/>
    </row>
    <row r="49" spans="3:24" ht="12.75" customHeight="1" x14ac:dyDescent="0.2">
      <c r="C49" s="28" t="s">
        <v>1</v>
      </c>
      <c r="D49" s="28" t="s">
        <v>4</v>
      </c>
      <c r="E49" s="28"/>
      <c r="F49" s="100"/>
      <c r="G49" s="28"/>
      <c r="H49" s="29"/>
      <c r="I49" s="100"/>
      <c r="J49" s="28"/>
      <c r="K49" s="28"/>
      <c r="L49" s="28"/>
      <c r="M49" s="28"/>
      <c r="N49" s="28"/>
      <c r="O49" s="100"/>
      <c r="P49" s="30">
        <f t="shared" ref="P49:T54" si="33">SUMIFS(P$10:P$45,$E$10:$E$45,$C49,$D$10:$D$45,$D49)</f>
        <v>2199141.75</v>
      </c>
      <c r="Q49" s="30">
        <f t="shared" si="33"/>
        <v>5532452.25</v>
      </c>
      <c r="R49" s="30">
        <f t="shared" si="33"/>
        <v>6098849.25</v>
      </c>
      <c r="S49" s="30">
        <f t="shared" si="33"/>
        <v>3699452.25</v>
      </c>
      <c r="T49" s="30">
        <f t="shared" si="33"/>
        <v>1199698.5</v>
      </c>
    </row>
    <row r="50" spans="3:24" ht="12.75" customHeight="1" x14ac:dyDescent="0.2">
      <c r="C50" s="4" t="s">
        <v>0</v>
      </c>
      <c r="D50" s="4" t="s">
        <v>4</v>
      </c>
      <c r="E50" s="4"/>
      <c r="F50" s="100"/>
      <c r="G50" s="4"/>
      <c r="H50" s="13"/>
      <c r="I50" s="100"/>
      <c r="J50" s="4"/>
      <c r="K50" s="4"/>
      <c r="L50" s="4"/>
      <c r="M50" s="4"/>
      <c r="N50" s="4"/>
      <c r="O50" s="100"/>
      <c r="P50" s="9">
        <f t="shared" si="33"/>
        <v>2200000</v>
      </c>
      <c r="Q50" s="9">
        <f t="shared" si="33"/>
        <v>5000000</v>
      </c>
      <c r="R50" s="9">
        <f t="shared" si="33"/>
        <v>6100000</v>
      </c>
      <c r="S50" s="9">
        <f t="shared" si="33"/>
        <v>3700000</v>
      </c>
      <c r="T50" s="9">
        <f t="shared" si="33"/>
        <v>1200000</v>
      </c>
    </row>
    <row r="51" spans="3:24" ht="12.75" customHeight="1" x14ac:dyDescent="0.2">
      <c r="C51" s="4" t="s">
        <v>3</v>
      </c>
      <c r="D51" s="4" t="s">
        <v>4</v>
      </c>
      <c r="E51" s="4"/>
      <c r="F51" s="100"/>
      <c r="G51" s="4"/>
      <c r="H51" s="13"/>
      <c r="I51" s="100"/>
      <c r="J51" s="4"/>
      <c r="K51" s="4"/>
      <c r="L51" s="4"/>
      <c r="M51" s="4"/>
      <c r="N51" s="4"/>
      <c r="O51" s="100"/>
      <c r="P51" s="9">
        <f t="shared" si="33"/>
        <v>1100000</v>
      </c>
      <c r="Q51" s="9">
        <f t="shared" si="33"/>
        <v>4100000</v>
      </c>
      <c r="R51" s="9">
        <f t="shared" si="33"/>
        <v>3050000</v>
      </c>
      <c r="S51" s="9">
        <f t="shared" si="33"/>
        <v>1850000</v>
      </c>
      <c r="T51" s="9">
        <f t="shared" si="33"/>
        <v>600000</v>
      </c>
    </row>
    <row r="52" spans="3:24" ht="12.75" customHeight="1" x14ac:dyDescent="0.2">
      <c r="C52" s="4" t="s">
        <v>1</v>
      </c>
      <c r="D52" s="4" t="s">
        <v>40</v>
      </c>
      <c r="E52" s="4"/>
      <c r="F52" s="100"/>
      <c r="G52" s="4"/>
      <c r="H52" s="13"/>
      <c r="I52" s="100"/>
      <c r="J52" s="4"/>
      <c r="K52" s="4"/>
      <c r="L52" s="4"/>
      <c r="M52" s="4"/>
      <c r="N52" s="4"/>
      <c r="O52" s="100"/>
      <c r="P52" s="9">
        <f t="shared" si="33"/>
        <v>0</v>
      </c>
      <c r="Q52" s="9">
        <f t="shared" si="33"/>
        <v>0</v>
      </c>
      <c r="R52" s="9">
        <f t="shared" si="33"/>
        <v>0</v>
      </c>
      <c r="S52" s="9">
        <f t="shared" si="33"/>
        <v>0</v>
      </c>
      <c r="T52" s="9">
        <f t="shared" si="33"/>
        <v>0</v>
      </c>
    </row>
    <row r="53" spans="3:24" ht="12.75" customHeight="1" x14ac:dyDescent="0.2">
      <c r="C53" s="4" t="s">
        <v>0</v>
      </c>
      <c r="D53" s="4" t="s">
        <v>40</v>
      </c>
      <c r="E53" s="4"/>
      <c r="F53" s="100"/>
      <c r="G53" s="4"/>
      <c r="H53" s="13"/>
      <c r="I53" s="100"/>
      <c r="J53" s="4"/>
      <c r="K53" s="4"/>
      <c r="L53" s="4"/>
      <c r="M53" s="4"/>
      <c r="N53" s="4"/>
      <c r="O53" s="100"/>
      <c r="P53" s="9">
        <f t="shared" si="33"/>
        <v>0</v>
      </c>
      <c r="Q53" s="9">
        <f t="shared" si="33"/>
        <v>0</v>
      </c>
      <c r="R53" s="9">
        <f t="shared" si="33"/>
        <v>0</v>
      </c>
      <c r="S53" s="9">
        <f t="shared" si="33"/>
        <v>0</v>
      </c>
      <c r="T53" s="9">
        <f t="shared" si="33"/>
        <v>0</v>
      </c>
    </row>
    <row r="54" spans="3:24" ht="12.75" customHeight="1" x14ac:dyDescent="0.2">
      <c r="C54" s="4" t="s">
        <v>3</v>
      </c>
      <c r="D54" s="4" t="s">
        <v>40</v>
      </c>
      <c r="E54" s="7"/>
      <c r="F54" s="100"/>
      <c r="G54" s="7"/>
      <c r="H54" s="31"/>
      <c r="I54" s="100"/>
      <c r="J54" s="7"/>
      <c r="K54" s="7"/>
      <c r="L54" s="7"/>
      <c r="M54" s="7"/>
      <c r="N54" s="7"/>
      <c r="O54" s="100"/>
      <c r="P54" s="9">
        <f t="shared" si="33"/>
        <v>0</v>
      </c>
      <c r="Q54" s="9">
        <f t="shared" si="33"/>
        <v>0</v>
      </c>
      <c r="R54" s="9">
        <f t="shared" si="33"/>
        <v>0</v>
      </c>
      <c r="S54" s="9">
        <f t="shared" si="33"/>
        <v>0</v>
      </c>
      <c r="T54" s="9">
        <f t="shared" si="33"/>
        <v>0</v>
      </c>
    </row>
    <row r="55" spans="3:24" ht="12.75" customHeight="1" x14ac:dyDescent="0.2">
      <c r="C55" s="10" t="str">
        <f>"Total Expenditure ($ "&amp;Assumptions!$B$8&amp;")"</f>
        <v>Total Expenditure ($ 2018)</v>
      </c>
      <c r="D55" s="10"/>
      <c r="E55" s="10"/>
      <c r="F55" s="100"/>
      <c r="G55" s="10"/>
      <c r="H55" s="14"/>
      <c r="I55" s="100"/>
      <c r="J55" s="10"/>
      <c r="K55" s="10"/>
      <c r="L55" s="10"/>
      <c r="M55" s="10"/>
      <c r="N55" s="10"/>
      <c r="O55" s="100"/>
      <c r="P55" s="11">
        <f>SUM(P49:P54)</f>
        <v>5499141.75</v>
      </c>
      <c r="Q55" s="11">
        <f t="shared" ref="Q55:T55" si="34">SUM(Q49:Q54)</f>
        <v>14632452.25</v>
      </c>
      <c r="R55" s="11">
        <f t="shared" si="34"/>
        <v>15248849.25</v>
      </c>
      <c r="S55" s="11">
        <f t="shared" si="34"/>
        <v>9249452.25</v>
      </c>
      <c r="T55" s="11">
        <f t="shared" si="34"/>
        <v>2999698.5</v>
      </c>
      <c r="U55" s="44"/>
      <c r="V55" s="100"/>
      <c r="W55" s="100"/>
      <c r="X55" s="100"/>
    </row>
    <row r="56" spans="3:24" ht="12.75" customHeight="1" x14ac:dyDescent="0.2">
      <c r="C56" s="28" t="str">
        <f>"Total Expenditure ($ "&amp;Assumptions!B17&amp;")"</f>
        <v>Total Expenditure ($ 2020/21)</v>
      </c>
      <c r="D56" s="28"/>
      <c r="E56" s="28"/>
      <c r="F56" s="100"/>
      <c r="G56" s="28"/>
      <c r="H56" s="29"/>
      <c r="I56" s="100"/>
      <c r="J56" s="28"/>
      <c r="K56" s="28"/>
      <c r="L56" s="28"/>
      <c r="M56" s="28"/>
      <c r="N56" s="28"/>
      <c r="O56" s="100"/>
      <c r="P56" s="45">
        <f>P55*Assumptions!$B$18</f>
        <v>5823828.7369608069</v>
      </c>
      <c r="Q56" s="45">
        <f>Q55*Assumptions!$B$18</f>
        <v>15496399.216433512</v>
      </c>
      <c r="R56" s="45">
        <f>R55*Assumptions!$B$18</f>
        <v>16149190.274597529</v>
      </c>
      <c r="S56" s="45">
        <f>S55*Assumptions!$B$18</f>
        <v>9795569.6113301292</v>
      </c>
      <c r="T56" s="45">
        <f>T55*Assumptions!$B$18</f>
        <v>3176810.3316337001</v>
      </c>
      <c r="U56" s="44"/>
      <c r="V56" s="100"/>
      <c r="W56" s="100"/>
      <c r="X56" s="100"/>
    </row>
    <row r="57" spans="3:24" x14ac:dyDescent="0.2">
      <c r="C57" s="101" t="s">
        <v>11</v>
      </c>
      <c r="D57" s="101"/>
      <c r="E57" s="101"/>
      <c r="F57" s="100"/>
      <c r="G57" s="101"/>
      <c r="H57" s="101"/>
      <c r="I57" s="100"/>
      <c r="J57" s="101"/>
      <c r="K57" s="101"/>
      <c r="L57" s="101"/>
      <c r="M57" s="101"/>
      <c r="N57" s="101"/>
      <c r="O57" s="100"/>
      <c r="P57" s="102">
        <f>P55-SUM(P10:P45)</f>
        <v>0</v>
      </c>
      <c r="Q57" s="102">
        <f>Q55-SUM(Q10:Q45)</f>
        <v>0</v>
      </c>
      <c r="R57" s="102">
        <f>R55-SUM(R10:R45)</f>
        <v>0</v>
      </c>
      <c r="S57" s="102">
        <f>S55-SUM(S10:S45)</f>
        <v>0</v>
      </c>
      <c r="T57" s="102">
        <f>T55-SUM(T10:T45)</f>
        <v>0</v>
      </c>
      <c r="U57" s="100"/>
      <c r="V57" s="102">
        <f>SUM(P57:T57)</f>
        <v>0</v>
      </c>
      <c r="W57" s="100"/>
      <c r="X57" s="100"/>
    </row>
    <row r="58" spans="3:24" ht="12.75" customHeight="1" x14ac:dyDescent="0.2">
      <c r="C58" s="100"/>
      <c r="D58" s="100"/>
      <c r="E58" s="100"/>
      <c r="F58" s="100"/>
      <c r="G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</row>
    <row r="59" spans="3:24" ht="12.75" customHeight="1" x14ac:dyDescent="0.2">
      <c r="C59" s="126" t="str">
        <f>"NPV ($ "&amp;Assumptions!$B$17&amp;")"</f>
        <v>NPV ($ 2020/21)</v>
      </c>
      <c r="D59" s="127">
        <f>NPV(Assumptions!$B$6,$P$56:$T$56)</f>
        <v>46794996.282974042</v>
      </c>
      <c r="E59" s="40"/>
      <c r="F59" s="100"/>
      <c r="G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</row>
    <row r="60" spans="3:24" ht="12.75" customHeight="1" x14ac:dyDescent="0.2">
      <c r="F60" s="100"/>
      <c r="I60" s="100"/>
      <c r="O60" s="100"/>
    </row>
    <row r="61" spans="3:24" ht="12.75" customHeight="1" x14ac:dyDescent="0.2">
      <c r="F61" s="100"/>
      <c r="I61" s="100"/>
      <c r="O61" s="100"/>
    </row>
    <row r="62" spans="3:24" ht="12.75" customHeight="1" x14ac:dyDescent="0.2">
      <c r="F62" s="100"/>
      <c r="I62" s="100"/>
      <c r="O62" s="100"/>
    </row>
    <row r="63" spans="3:24" ht="12.75" customHeight="1" x14ac:dyDescent="0.2">
      <c r="F63" s="100"/>
      <c r="I63" s="100"/>
      <c r="O63" s="100"/>
    </row>
    <row r="64" spans="3:24" ht="12.75" customHeight="1" x14ac:dyDescent="0.2"/>
  </sheetData>
  <conditionalFormatting sqref="V57">
    <cfRule type="expression" dxfId="1" priority="2">
      <formula>ABS(V57)&gt;0.001</formula>
    </cfRule>
  </conditionalFormatting>
  <conditionalFormatting sqref="P57:T57">
    <cfRule type="expression" dxfId="0" priority="1">
      <formula>ABS(P57)&gt;0.001</formula>
    </cfRule>
  </conditionalFormatting>
  <dataValidations count="2">
    <dataValidation type="list" allowBlank="1" showInputMessage="1" showErrorMessage="1" sqref="E10:E20 E23:E32 E35:E45">
      <formula1>"Labour, Materials, Contracts"</formula1>
    </dataValidation>
    <dataValidation type="list" allowBlank="1" showInputMessage="1" showErrorMessage="1" sqref="D10:D20 D23:D32 D35:D45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2019-11-20T03:46:44Z</dcterms:created>
  <dcterms:modified xsi:type="dcterms:W3CDTF">2020-01-29T03:11:29Z</dcterms:modified>
</cp:coreProperties>
</file>