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990" yWindow="-120" windowWidth="27930" windowHeight="16440"/>
  </bookViews>
  <sheets>
    <sheet name="Output_UED_Opex" sheetId="8" r:id="rId1"/>
    <sheet name="Assumptions" sheetId="10" r:id="rId2"/>
    <sheet name="Summary" sheetId="2" r:id="rId3"/>
    <sheet name="Aug cost" sheetId="3" r:id="rId4"/>
    <sheet name="Compliance" sheetId="5" r:id="rId5"/>
    <sheet name="Depreciation" sheetId="7" r:id="rId6"/>
    <sheet name="NPV of benefits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4" i="5" l="1"/>
  <c r="B15" i="5"/>
  <c r="G41" i="5"/>
  <c r="F41" i="5"/>
  <c r="E41" i="5"/>
  <c r="D41" i="5"/>
  <c r="C41" i="5"/>
  <c r="C40" i="5"/>
  <c r="G40" i="5"/>
  <c r="F40" i="5"/>
  <c r="E40" i="5"/>
  <c r="D40" i="5"/>
  <c r="H40" i="5"/>
  <c r="H41" i="5"/>
  <c r="H19" i="2"/>
  <c r="C23" i="5"/>
  <c r="E14" i="10"/>
  <c r="A2" i="8"/>
  <c r="A1" i="8"/>
  <c r="C25" i="5"/>
  <c r="F14" i="10"/>
  <c r="G14" i="10"/>
  <c r="H14" i="10"/>
  <c r="I14" i="10"/>
  <c r="J14" i="10"/>
  <c r="B18" i="10"/>
  <c r="C27" i="5"/>
  <c r="C24" i="5"/>
  <c r="C26" i="5"/>
  <c r="B6" i="7"/>
  <c r="B5" i="7"/>
  <c r="B9" i="3"/>
  <c r="B14" i="2"/>
  <c r="B29" i="2"/>
  <c r="F9" i="7"/>
  <c r="F21" i="2"/>
  <c r="G9" i="7"/>
  <c r="G21" i="2"/>
  <c r="E9" i="7"/>
  <c r="E21" i="2"/>
  <c r="D20" i="2"/>
  <c r="F20" i="2"/>
  <c r="E20" i="2"/>
  <c r="G20" i="2"/>
  <c r="C20" i="2"/>
  <c r="D9" i="7"/>
  <c r="D21" i="2"/>
  <c r="C9" i="7"/>
  <c r="C21" i="2"/>
  <c r="H20" i="2"/>
  <c r="H9" i="7"/>
  <c r="H21" i="2"/>
  <c r="C42" i="5"/>
  <c r="E42" i="5"/>
  <c r="E43" i="5"/>
  <c r="E22" i="2"/>
  <c r="G42" i="5"/>
  <c r="G43" i="5"/>
  <c r="G22" i="2"/>
  <c r="G23" i="2"/>
  <c r="G26" i="2"/>
  <c r="E26" i="2"/>
  <c r="E23" i="2"/>
  <c r="C43" i="5"/>
  <c r="C22" i="2"/>
  <c r="D42" i="5"/>
  <c r="D43" i="5"/>
  <c r="D22" i="2"/>
  <c r="F42" i="5"/>
  <c r="F43" i="5"/>
  <c r="F22" i="2"/>
  <c r="H42" i="5"/>
  <c r="H43" i="5"/>
  <c r="D26" i="2"/>
  <c r="G12" i="8"/>
  <c r="D23" i="2"/>
  <c r="H22" i="2"/>
  <c r="C26" i="2"/>
  <c r="C23" i="2"/>
  <c r="F26" i="2"/>
  <c r="F23" i="2"/>
  <c r="B30" i="2"/>
  <c r="H23" i="2"/>
  <c r="I12" i="8"/>
  <c r="J12" i="8"/>
  <c r="H12" i="8"/>
  <c r="H10" i="2"/>
  <c r="H9" i="2"/>
  <c r="H26" i="2"/>
  <c r="F12" i="8"/>
  <c r="L12" i="8"/>
  <c r="B31" i="2"/>
</calcChain>
</file>

<file path=xl/sharedStrings.xml><?xml version="1.0" encoding="utf-8"?>
<sst xmlns="http://schemas.openxmlformats.org/spreadsheetml/2006/main" count="690" uniqueCount="626">
  <si>
    <t>2021/22</t>
  </si>
  <si>
    <t>2022/23</t>
  </si>
  <si>
    <t>2023/24</t>
  </si>
  <si>
    <t>2024/25</t>
  </si>
  <si>
    <t>2025/26</t>
  </si>
  <si>
    <t>Total</t>
  </si>
  <si>
    <t>Tap cost</t>
  </si>
  <si>
    <t>Augment cost</t>
  </si>
  <si>
    <t>Expenditure category</t>
  </si>
  <si>
    <t>Network capex</t>
  </si>
  <si>
    <t>Item</t>
  </si>
  <si>
    <t>Compliance program</t>
  </si>
  <si>
    <t xml:space="preserve">Greater that 1A export not conigured </t>
  </si>
  <si>
    <t xml:space="preserve">kW export greater than registered </t>
  </si>
  <si>
    <t>kW export greater than inverster size for 81+ summer days</t>
  </si>
  <si>
    <t>PAL</t>
  </si>
  <si>
    <t>CP</t>
  </si>
  <si>
    <t>Customer numbers</t>
  </si>
  <si>
    <t>Non compliance</t>
  </si>
  <si>
    <t>FTE per hr</t>
  </si>
  <si>
    <t xml:space="preserve">Implementation </t>
  </si>
  <si>
    <t>Maintenance</t>
  </si>
  <si>
    <t>NPV</t>
  </si>
  <si>
    <t>PV of benefits</t>
  </si>
  <si>
    <t>PV costs</t>
  </si>
  <si>
    <t>Tapping</t>
  </si>
  <si>
    <t>Network investment</t>
  </si>
  <si>
    <t>Operational expenditure</t>
  </si>
  <si>
    <t>Distribution Substation</t>
  </si>
  <si>
    <t>PV Benefit in year of augmentation</t>
  </si>
  <si>
    <t>ADDISON-MILTON</t>
  </si>
  <si>
    <t>ADELAIDE NEPTUNE</t>
  </si>
  <si>
    <t>ALAMAR-BOORAN</t>
  </si>
  <si>
    <t>ALBANY POLICE</t>
  </si>
  <si>
    <t>ALBANY-HIGHLAND</t>
  </si>
  <si>
    <t>ALBERT-HIGHETT</t>
  </si>
  <si>
    <t>ALBION-BEDFORD</t>
  </si>
  <si>
    <t>ALEXANDER-THOMAS</t>
  </si>
  <si>
    <t>ALFREDA-HIGHETT</t>
  </si>
  <si>
    <t>ALISON-MCKINNON</t>
  </si>
  <si>
    <t>ALISON-TALBOT</t>
  </si>
  <si>
    <t>ALLIED CATERINA</t>
  </si>
  <si>
    <t>ALMER-SPRINGFIELD</t>
  </si>
  <si>
    <t>ALMOND BAMBRA</t>
  </si>
  <si>
    <t>AMBROSE-ARGYLL</t>
  </si>
  <si>
    <t>ANDERSONS CRK N141- REYNOLDS</t>
  </si>
  <si>
    <t>AQUEDUCT LANGEWAN</t>
  </si>
  <si>
    <t>ARDRIE EMO</t>
  </si>
  <si>
    <t>ARKARINGA-BEACH</t>
  </si>
  <si>
    <t>ARNOTT WELLINGTON</t>
  </si>
  <si>
    <t>ARTHUR CANTERBURY</t>
  </si>
  <si>
    <t>ARTHUR-CLAY</t>
  </si>
  <si>
    <t>ASTER FIG</t>
  </si>
  <si>
    <t>AZALEA-BETULA</t>
  </si>
  <si>
    <t>BADEN P CANADIAN</t>
  </si>
  <si>
    <t>BAILEYANA OVERPORT</t>
  </si>
  <si>
    <t>BAKER-FIDDES</t>
  </si>
  <si>
    <t>BALCOMBE COLLEGE</t>
  </si>
  <si>
    <t>BALCOMBE-MUNDY</t>
  </si>
  <si>
    <t>BALDWIN MOLLETON</t>
  </si>
  <si>
    <t>BALI HI-PAOA</t>
  </si>
  <si>
    <t>BALMORAL REGENT</t>
  </si>
  <si>
    <t>BALWYN-CUTHBERT</t>
  </si>
  <si>
    <t>BALWYN-GOLDEN</t>
  </si>
  <si>
    <t>BARBARA-LEEDS</t>
  </si>
  <si>
    <t>BARCLAY-BEATRICE</t>
  </si>
  <si>
    <t>BARKLY-BOWEN</t>
  </si>
  <si>
    <t>BARTELLS NEPEAN</t>
  </si>
  <si>
    <t>BAYVISTA THE CLOSE</t>
  </si>
  <si>
    <t>BEACH N15 ORLANDO</t>
  </si>
  <si>
    <t>BEALIBA MARYLAND</t>
  </si>
  <si>
    <t>BEAR-CHUTE</t>
  </si>
  <si>
    <t>BEECH-HAWTHORN</t>
  </si>
  <si>
    <t>BELLEVUE-CHESTERVILL</t>
  </si>
  <si>
    <t>BENT-ARKARINGA</t>
  </si>
  <si>
    <t>BESWICK FAIRBANK</t>
  </si>
  <si>
    <t>BEVERLEY-STANLEY</t>
  </si>
  <si>
    <t>BEVERLY CLARENDON</t>
  </si>
  <si>
    <t>BIRRONG MIRANDA</t>
  </si>
  <si>
    <t>BLACK WALLABY SPRINGHILL</t>
  </si>
  <si>
    <t>BLENCAIRN BAY</t>
  </si>
  <si>
    <t>BLUFF BAYVIEW</t>
  </si>
  <si>
    <t>BLUFF-ARKARINGA</t>
  </si>
  <si>
    <t>BLUFF-GRANGE</t>
  </si>
  <si>
    <t>BODLEY-TRAMWAY</t>
  </si>
  <si>
    <t>BOLINDA-CENTRE</t>
  </si>
  <si>
    <t>BOONDARA-MITCHELL</t>
  </si>
  <si>
    <t>BOORAN MACGOWAN</t>
  </si>
  <si>
    <t>BORDEAUX-BEVERLEY</t>
  </si>
  <si>
    <t>BORONIA-CENTRE</t>
  </si>
  <si>
    <t>BOTANIC RANFURLIE</t>
  </si>
  <si>
    <t>BOULEVARDE-CLANCYS</t>
  </si>
  <si>
    <t>BOUNDARY SRWSC</t>
  </si>
  <si>
    <t>BOURKE WRIGHT</t>
  </si>
  <si>
    <t>BOX HILL-ALLISON</t>
  </si>
  <si>
    <t>BRAMPTON-KIMPTON</t>
  </si>
  <si>
    <t>BREWER-MITCHELL</t>
  </si>
  <si>
    <t>BRIDE MALVERN</t>
  </si>
  <si>
    <t>BRIDGE-BEACH</t>
  </si>
  <si>
    <t>BRIGGS-HAWTHORN</t>
  </si>
  <si>
    <t>BRIGGS-TIE</t>
  </si>
  <si>
    <t>BRUCE BROWNS</t>
  </si>
  <si>
    <t>BRUCE-HAYDENS</t>
  </si>
  <si>
    <t>BRUCE-JASPER</t>
  </si>
  <si>
    <t>BUCKLEY MELBOURNE</t>
  </si>
  <si>
    <t>BUNDEERA-BOORAN</t>
  </si>
  <si>
    <t>BUNDORAN-SUTTON</t>
  </si>
  <si>
    <t>BURLINGTON-WILLIAM</t>
  </si>
  <si>
    <t>BURNELL KOETONG</t>
  </si>
  <si>
    <t>BYRON BAY</t>
  </si>
  <si>
    <t>BYRON P1 GOLDSMITH</t>
  </si>
  <si>
    <t>CAESAR POLICE</t>
  </si>
  <si>
    <t>CAMDEN-CARLISLE</t>
  </si>
  <si>
    <t>CAMELOT CHATSWORTH</t>
  </si>
  <si>
    <t>CANOPUS-POLARIS</t>
  </si>
  <si>
    <t>CARLINGA-BELEURA</t>
  </si>
  <si>
    <t>CARLINGA-DEVLIN</t>
  </si>
  <si>
    <t>CARNOUSTIE SUNNINGDL</t>
  </si>
  <si>
    <t>CAROOL-HIGH</t>
  </si>
  <si>
    <t>CARRAMAR-BOLWARRA</t>
  </si>
  <si>
    <t>CARROLL-ST EDMONDS</t>
  </si>
  <si>
    <t>CARSON SUVA</t>
  </si>
  <si>
    <t>CARSON-VICTORIA</t>
  </si>
  <si>
    <t>CARWEEN-HODDER</t>
  </si>
  <si>
    <t>CATANIA-PLUMMER</t>
  </si>
  <si>
    <t>CAVANAGH-BERNARD</t>
  </si>
  <si>
    <t>CERVARA-ALBENCA</t>
  </si>
  <si>
    <t>CHANNEL BELEURA</t>
  </si>
  <si>
    <t>CHARLES PIER</t>
  </si>
  <si>
    <t>CHARMAIN DOROTHEA</t>
  </si>
  <si>
    <t>CHARMAN-BEACH</t>
  </si>
  <si>
    <t>CHAUCER-SHAKESPEARE</t>
  </si>
  <si>
    <t>CHELTENHAM-ST ANDREW</t>
  </si>
  <si>
    <t>CHERBOURG-WEATHERALL</t>
  </si>
  <si>
    <t>CHESTERFIELD-APPLEWD</t>
  </si>
  <si>
    <t>CHLOE HILLTOP</t>
  </si>
  <si>
    <t>CHRISTENSEN-BERNARD</t>
  </si>
  <si>
    <t>CLARENDON UNTHANK</t>
  </si>
  <si>
    <t>CLIFF STEEN</t>
  </si>
  <si>
    <t>CLIFTON-QUEENS</t>
  </si>
  <si>
    <t>CNTRBY-HARDING</t>
  </si>
  <si>
    <t>CNTRBY-SHADY</t>
  </si>
  <si>
    <t>COANE-NORTH</t>
  </si>
  <si>
    <t>COLE NOCKOLDS</t>
  </si>
  <si>
    <t>COLLEGE-CLARENCE</t>
  </si>
  <si>
    <t>CONNELL-ATHERTON</t>
  </si>
  <si>
    <t>CORRIGAN LIGHTWOOD</t>
  </si>
  <si>
    <t>CRAIGIE ESPLANADE</t>
  </si>
  <si>
    <t>CRESCENT TARANTO</t>
  </si>
  <si>
    <t>CRESSWELL-ANDOVER</t>
  </si>
  <si>
    <t>CRESSY-MILTON</t>
  </si>
  <si>
    <t>CREST MARION</t>
  </si>
  <si>
    <t>CROMER-MARIEMONT</t>
  </si>
  <si>
    <t>CULLINANE-IONA</t>
  </si>
  <si>
    <t>CURACOA DRAKE</t>
  </si>
  <si>
    <t>CURRAWA BRAMERTON</t>
  </si>
  <si>
    <t>DALGETTY-HOTHAM</t>
  </si>
  <si>
    <t>DALGETTY-WHITE</t>
  </si>
  <si>
    <t>DANDENONG BURKE P2S</t>
  </si>
  <si>
    <t>DANDENONG WILMOT</t>
  </si>
  <si>
    <t>DANIEN HINKLER</t>
  </si>
  <si>
    <t>DARIUS ROMME</t>
  </si>
  <si>
    <t>DARRANDAUL-BARAK</t>
  </si>
  <si>
    <t>DAVEY-MDLBORO</t>
  </si>
  <si>
    <t>DAVID-BLUFF</t>
  </si>
  <si>
    <t>DAWSON ST KILDA</t>
  </si>
  <si>
    <t>DAWSON-GREAT VALLEY</t>
  </si>
  <si>
    <t>DEAKIN OLDSTEAD</t>
  </si>
  <si>
    <t>DEAKIN-THOMAS</t>
  </si>
  <si>
    <t>DELLFIELD-SAVILLE</t>
  </si>
  <si>
    <t>DENVER ALBANY</t>
  </si>
  <si>
    <t>DERHAM QUEENS</t>
  </si>
  <si>
    <t>DISSIK N3 BERNARD</t>
  </si>
  <si>
    <t>DORKING SEVERN</t>
  </si>
  <si>
    <t>DORKING-CLYDE</t>
  </si>
  <si>
    <t>DORKING-TRAWOOL</t>
  </si>
  <si>
    <t>DRYDEN-DONCASTER</t>
  </si>
  <si>
    <t>DUNLAVIN-PAGE</t>
  </si>
  <si>
    <t>DUNLOP-NAIRN</t>
  </si>
  <si>
    <t>DUNOON POLICE</t>
  </si>
  <si>
    <t>DUNOON-WETHERBY</t>
  </si>
  <si>
    <t>DUNSTAN FLEETWOOD</t>
  </si>
  <si>
    <t>EALING SPRING</t>
  </si>
  <si>
    <t>EAST INDIA-SVALE</t>
  </si>
  <si>
    <t>EBLANA-NAPLES</t>
  </si>
  <si>
    <t>EDINBURGH ALBERT</t>
  </si>
  <si>
    <t>ELIZABETH EL NIDO</t>
  </si>
  <si>
    <t>ELLEN MALANE</t>
  </si>
  <si>
    <t>ELLENDALE HOTHAM</t>
  </si>
  <si>
    <t>ELLERINA MT MARTHA</t>
  </si>
  <si>
    <t>ELMAN-STATION</t>
  </si>
  <si>
    <t>ELM-GOODWIN</t>
  </si>
  <si>
    <t>ELMHURST-BALACLAVA</t>
  </si>
  <si>
    <t>ELMHURST-MDLBORO</t>
  </si>
  <si>
    <t>ELM-MAPLE</t>
  </si>
  <si>
    <t>EROWAL-MOREY</t>
  </si>
  <si>
    <t>ESSEX-DEVON</t>
  </si>
  <si>
    <t>FARM LINCOLN</t>
  </si>
  <si>
    <t>FAULKNER-GLEBE</t>
  </si>
  <si>
    <t>FAY CLARENDON</t>
  </si>
  <si>
    <t>FEODORE-BOORAN</t>
  </si>
  <si>
    <t>FINCH-COPPIN</t>
  </si>
  <si>
    <t>FINCH-WATTLETREE</t>
  </si>
  <si>
    <t>FINLAYSON MARTIN</t>
  </si>
  <si>
    <t>FITZROY-WHEATLEY</t>
  </si>
  <si>
    <t>FLINDERS-JOHNSON</t>
  </si>
  <si>
    <t>FOAM-SPRAY</t>
  </si>
  <si>
    <t>FOCH-MALANE</t>
  </si>
  <si>
    <t>FOOTE-PINEWOOD</t>
  </si>
  <si>
    <t>FORD-YOUNG</t>
  </si>
  <si>
    <t>FOURTH-EBDEN</t>
  </si>
  <si>
    <t>FRANKLYN SURREY</t>
  </si>
  <si>
    <t>FRASER-HUSBAND</t>
  </si>
  <si>
    <t>FRAWLEY CHARLES</t>
  </si>
  <si>
    <t>FRIEND LICHFIELD</t>
  </si>
  <si>
    <t>FRIENDSHIP-ARGUS</t>
  </si>
  <si>
    <t>FTN FLIND EDWARD</t>
  </si>
  <si>
    <t>FUCHSIA-MYRTLE</t>
  </si>
  <si>
    <t>FULLER STONY PT</t>
  </si>
  <si>
    <t>GARNSWORTHY BIRMINGH</t>
  </si>
  <si>
    <t>GARNSWORTHY GOVE</t>
  </si>
  <si>
    <t>GAUDION-OWENS</t>
  </si>
  <si>
    <t>GAVIN-ROWANS</t>
  </si>
  <si>
    <t>GEDYE-DUCKETT</t>
  </si>
  <si>
    <t>GIBBS-DALGETTY</t>
  </si>
  <si>
    <t>GISBORNE-SWANSTON</t>
  </si>
  <si>
    <t>GLADSTONE-BAY</t>
  </si>
  <si>
    <t>GLEN EBOR-PARKSIDE</t>
  </si>
  <si>
    <t>GLEN EIRA-BAMBRA</t>
  </si>
  <si>
    <t>GLENBROOK-WATTLETREE</t>
  </si>
  <si>
    <t>GLENELG-BOURKE</t>
  </si>
  <si>
    <t>GLOSSOP DISNEY</t>
  </si>
  <si>
    <t>GOLDSMITH BYRON</t>
  </si>
  <si>
    <t>GOLF VIEW-KINGSTON</t>
  </si>
  <si>
    <t>GORDON CHURCH</t>
  </si>
  <si>
    <t>GOVE FAIRBAIRN</t>
  </si>
  <si>
    <t>GRANGE-LEILA</t>
  </si>
  <si>
    <t>GRANT BURKE</t>
  </si>
  <si>
    <t>GRANYA KOORNALLA</t>
  </si>
  <si>
    <t>GREEN ISLAND DUNNS</t>
  </si>
  <si>
    <t>GREENDALE-ST CLEMS</t>
  </si>
  <si>
    <t>GREENRIDGE FERNDELL</t>
  </si>
  <si>
    <t>GREENRIDGE-BIRCHGROVE</t>
  </si>
  <si>
    <t>GREENVIEW-MONTCLAIR</t>
  </si>
  <si>
    <t>GRIFFITHS-OAK</t>
  </si>
  <si>
    <t>GRIFFITHS-SCOTT</t>
  </si>
  <si>
    <t>HABITAT DEEP CREEK</t>
  </si>
  <si>
    <t>HAIGH-WARRIGAL 1</t>
  </si>
  <si>
    <t>HALLEY-LAKE</t>
  </si>
  <si>
    <t>HALSTEAD-BAMBRA</t>
  </si>
  <si>
    <t>HAMILTON WOOLLEYS</t>
  </si>
  <si>
    <t>HAMILTON-SHOOBRA</t>
  </si>
  <si>
    <t>HAMMOND-HAMPTON</t>
  </si>
  <si>
    <t>HARCOURT PRINCES</t>
  </si>
  <si>
    <t>HARDY-PELLATT</t>
  </si>
  <si>
    <t>HAROLD-EDWARD</t>
  </si>
  <si>
    <t>HARRIS-MACDONALD</t>
  </si>
  <si>
    <t>HASTINGS-ARMSTRONG</t>
  </si>
  <si>
    <t>HAYDENS-FOURTH</t>
  </si>
  <si>
    <t>HAYDENS-PACIFIC</t>
  </si>
  <si>
    <t>HEATHER ST JOHNS</t>
  </si>
  <si>
    <t>HELENA NORMAN</t>
  </si>
  <si>
    <t>HELENA OSBORNE</t>
  </si>
  <si>
    <t>HEMINGWAY-JENKINS</t>
  </si>
  <si>
    <t>HENDERSON MYERS</t>
  </si>
  <si>
    <t>HENNESSY ARMSTRONG</t>
  </si>
  <si>
    <t>HEPBURN-FAIRLEIGH</t>
  </si>
  <si>
    <t>HERBERT 43 COMO</t>
  </si>
  <si>
    <t>HIGGINS JASPER</t>
  </si>
  <si>
    <t>HIGHETT-NICOL</t>
  </si>
  <si>
    <t>HILLARD-KARMA</t>
  </si>
  <si>
    <t>HILLCREST-EUMERELLA</t>
  </si>
  <si>
    <t>HILLCROFT-FERNBROOK</t>
  </si>
  <si>
    <t>HILLHOUSE PORTER</t>
  </si>
  <si>
    <t>HILLSIDE MCWILLIAM</t>
  </si>
  <si>
    <t>HORACE HIGH</t>
  </si>
  <si>
    <t>HOTHAM-KANGAROO</t>
  </si>
  <si>
    <t>HOWARD-REPTON</t>
  </si>
  <si>
    <t>HUMPHRIES BAREENA</t>
  </si>
  <si>
    <t>HUNSFORD PEMBERLEY</t>
  </si>
  <si>
    <t>HUNTER-FINLAYSON</t>
  </si>
  <si>
    <t>HUNTER-RALEIGH</t>
  </si>
  <si>
    <t>HUNTINGDON-TUCKER</t>
  </si>
  <si>
    <t>IKARA DUNNS</t>
  </si>
  <si>
    <t>ILUKA IONA</t>
  </si>
  <si>
    <t>ILUKA-BALCOMBE</t>
  </si>
  <si>
    <t>IONA BROWNS</t>
  </si>
  <si>
    <t>IRELAND GAYLE</t>
  </si>
  <si>
    <t>ISABELLA HEATHERHILL</t>
  </si>
  <si>
    <t>JACARANDA WILLIAMS</t>
  </si>
  <si>
    <t>JACKA DISNEY</t>
  </si>
  <si>
    <t>JAMES MILL</t>
  </si>
  <si>
    <t>JESSE-DUNDAS</t>
  </si>
  <si>
    <t>JOLIMONT-EVERGLADE</t>
  </si>
  <si>
    <t>JOLIMONT-STEVENS</t>
  </si>
  <si>
    <t>JOYCE-JELLS</t>
  </si>
  <si>
    <t>JOY-VALKSTONE</t>
  </si>
  <si>
    <t>JUBILEE-ESSEX</t>
  </si>
  <si>
    <t>JUNE-SERPELLS</t>
  </si>
  <si>
    <t>KAMBROOK-GLENHUNTLY</t>
  </si>
  <si>
    <t>KARDINIA-HIGH</t>
  </si>
  <si>
    <t>KAROOLA-BRIDGE</t>
  </si>
  <si>
    <t>KARRAKATTA-BLUFF</t>
  </si>
  <si>
    <t>KATRINA-ELGAR</t>
  </si>
  <si>
    <t>KEATING-FIFTH</t>
  </si>
  <si>
    <t>KEATING-HORNBY</t>
  </si>
  <si>
    <t>KEITH-BARTLETT</t>
  </si>
  <si>
    <t>KELMAR-CAVANAGH</t>
  </si>
  <si>
    <t>KEMP RUSSELL</t>
  </si>
  <si>
    <t>KENNON-CAVALIER</t>
  </si>
  <si>
    <t>KILLARA-WOODHOUSE</t>
  </si>
  <si>
    <t>KING LEA</t>
  </si>
  <si>
    <t>KINGSWOOD MARCUS</t>
  </si>
  <si>
    <t>KITCHENER-BEACH</t>
  </si>
  <si>
    <t>KOLOR WAY-NOORLIM</t>
  </si>
  <si>
    <t>KONRAD-LEONIE</t>
  </si>
  <si>
    <t>KULNINE-NYMPH</t>
  </si>
  <si>
    <t>KUNYUNG MATONG</t>
  </si>
  <si>
    <t>LANCASTER-WARRIGAL</t>
  </si>
  <si>
    <t>LANSDOWN MILROY</t>
  </si>
  <si>
    <t>LANSDOWN-LANDCOX</t>
  </si>
  <si>
    <t>LATONA-MILAN</t>
  </si>
  <si>
    <t>LATROBE HOWITT</t>
  </si>
  <si>
    <t>LAWFORDS KALIMNA</t>
  </si>
  <si>
    <t>LAWSON-BLUFF</t>
  </si>
  <si>
    <t>LECKIE-CENTRE</t>
  </si>
  <si>
    <t>LEWIS-JASPER</t>
  </si>
  <si>
    <t>LILEURA-CROMER</t>
  </si>
  <si>
    <t>LINCOLN-SHIRLIAN</t>
  </si>
  <si>
    <t>LIND BIMBIANG</t>
  </si>
  <si>
    <t>LINDSAY MORETON</t>
  </si>
  <si>
    <t>LINKS-ARDOYNE</t>
  </si>
  <si>
    <t>LIPTON BUCHAN</t>
  </si>
  <si>
    <t>LIVIANA SHEARER</t>
  </si>
  <si>
    <t>LOG SCHOOL-STANTON</t>
  </si>
  <si>
    <t>LONDON-JASPER</t>
  </si>
  <si>
    <t>LOTUS HANSWORTH</t>
  </si>
  <si>
    <t>LUCAS RAYNES</t>
  </si>
  <si>
    <t>LUCKNOW-HASLEMERE</t>
  </si>
  <si>
    <t>LUDBROOK-LUCAS</t>
  </si>
  <si>
    <t>MAHONEY-UNWIN</t>
  </si>
  <si>
    <t>MALL MDLBORO</t>
  </si>
  <si>
    <t>MALVERN GRANDVIEW</t>
  </si>
  <si>
    <t>MARGARITA-SOUTH</t>
  </si>
  <si>
    <t>MARGATE BALCOMBE</t>
  </si>
  <si>
    <t>MARINDA MCCLELLAND</t>
  </si>
  <si>
    <t>MARKHAM-ASHBURN</t>
  </si>
  <si>
    <t>MARROO-WILSONS</t>
  </si>
  <si>
    <t>MARY DAHLIA</t>
  </si>
  <si>
    <t>MAUDE-KNEALE</t>
  </si>
  <si>
    <t>MAXWELL WARRANDYTE</t>
  </si>
  <si>
    <t>MAXWELL-KAMBROOK</t>
  </si>
  <si>
    <t>MAYFAIR-MACEDON</t>
  </si>
  <si>
    <t>MCGOWANS-FLORA STH</t>
  </si>
  <si>
    <t>MCKINNON CAPITOL</t>
  </si>
  <si>
    <t>MCKINNON-THOMAS</t>
  </si>
  <si>
    <t>MCPHERSON-GRANGE</t>
  </si>
  <si>
    <t>MCWILLIAM SMITH</t>
  </si>
  <si>
    <t>MEDORO MACKIE</t>
  </si>
  <si>
    <t>MELTON-LEILA</t>
  </si>
  <si>
    <t>MENZIES WAVELL</t>
  </si>
  <si>
    <t>MEREDITH-BARKLY</t>
  </si>
  <si>
    <t>MEREDITH-TATTERSON</t>
  </si>
  <si>
    <t>MICHAEL-BALCOMBE</t>
  </si>
  <si>
    <t>MIDDLETON-BEACH</t>
  </si>
  <si>
    <t>MIDDLE-WEBSTER</t>
  </si>
  <si>
    <t>MILLEWA-WAVERLEY</t>
  </si>
  <si>
    <t>MILNE-CHESSELL</t>
  </si>
  <si>
    <t>MILTON-JOYCE</t>
  </si>
  <si>
    <t>MILTON-NEERIM</t>
  </si>
  <si>
    <t>MIMOSA-NEERIM</t>
  </si>
  <si>
    <t>MITCHELL STRACHANS</t>
  </si>
  <si>
    <t>MONASH GREENS</t>
  </si>
  <si>
    <t>MONICA-TRACEY</t>
  </si>
  <si>
    <t>MONTANA SEAVIEW</t>
  </si>
  <si>
    <t>MONTROSE EDITHVALE</t>
  </si>
  <si>
    <t>MOORE-BELINDA</t>
  </si>
  <si>
    <t>MOOROOKLYE-WARRIGAL</t>
  </si>
  <si>
    <t>MOREY-GLAMIS</t>
  </si>
  <si>
    <t>MORLEY-PETER</t>
  </si>
  <si>
    <t>MORNA MILAN</t>
  </si>
  <si>
    <t>MOUNT VIEW MILL</t>
  </si>
  <si>
    <t>MUNSTER-GRANGE</t>
  </si>
  <si>
    <t>MURRAY CLAYTON N212</t>
  </si>
  <si>
    <t>MURRUMBEENA-ROSANNA</t>
  </si>
  <si>
    <t>NARRAWONG-BEALIBA</t>
  </si>
  <si>
    <t>NARRAWONG-CURRAWEENA</t>
  </si>
  <si>
    <t>NAUTILUS-RESERVE</t>
  </si>
  <si>
    <t>NEERIM WANALTA</t>
  </si>
  <si>
    <t>NEERIM-KAMBROOK</t>
  </si>
  <si>
    <t>NEPEAN KILDRUMMIE</t>
  </si>
  <si>
    <t>NEPEAN-PARK</t>
  </si>
  <si>
    <t>NEPTUNE ABBOTT</t>
  </si>
  <si>
    <t>NETTLEBECK YALTA</t>
  </si>
  <si>
    <t>NEVILLE-FRANK</t>
  </si>
  <si>
    <t>NICHOLSON-LEES</t>
  </si>
  <si>
    <t>NICOL-DAVID</t>
  </si>
  <si>
    <t>NINTH FOURTH</t>
  </si>
  <si>
    <t>NORFOLK AVONHURST</t>
  </si>
  <si>
    <t>NORWEENA-AYR</t>
  </si>
  <si>
    <t>NOTT-CENTRAL PARK</t>
  </si>
  <si>
    <t>NULLAWIL CHARLTON</t>
  </si>
  <si>
    <t>OAK-LORRAINE</t>
  </si>
  <si>
    <t>OLIVE-NEPEAN</t>
  </si>
  <si>
    <t>ORATAVIA LORIMER</t>
  </si>
  <si>
    <t>ORCHARD-SANDGATE</t>
  </si>
  <si>
    <t>ORLOFF HEATHERTON</t>
  </si>
  <si>
    <t>OSWIN STONY PT</t>
  </si>
  <si>
    <t>OVERBAY KENT</t>
  </si>
  <si>
    <t>OWENS-BARRABOOL</t>
  </si>
  <si>
    <t>PACKHAM-SPRINGFIELD</t>
  </si>
  <si>
    <t>PAMELA-AIRDS</t>
  </si>
  <si>
    <t>PARKER PRINCES</t>
  </si>
  <si>
    <t>PARK-KEMP</t>
  </si>
  <si>
    <t>PARKMORE-HAMPSHIRE</t>
  </si>
  <si>
    <t>PARKSIDE WEATHERALL</t>
  </si>
  <si>
    <t>PARKVIEW-PARK</t>
  </si>
  <si>
    <t>PASADENA-GARETH</t>
  </si>
  <si>
    <t>PASCOE-THOMAS</t>
  </si>
  <si>
    <t>PELLATT-BALCOMBE</t>
  </si>
  <si>
    <t>PEPPERMINT BETULA</t>
  </si>
  <si>
    <t>PEPPERMINT NEDLANDS</t>
  </si>
  <si>
    <t>PHILLIPS-TRANMERE</t>
  </si>
  <si>
    <t>PORTER-BLACKBURN</t>
  </si>
  <si>
    <t>PORTER-CHAPLIN</t>
  </si>
  <si>
    <t>PRIMULA-MDLBORO</t>
  </si>
  <si>
    <t>PT NEPEAN - CAMPBELL</t>
  </si>
  <si>
    <t>QUEEN-FIFTH</t>
  </si>
  <si>
    <t>QUENTIN-RANFURLIE</t>
  </si>
  <si>
    <t>RACECOURSE CORRIGAN</t>
  </si>
  <si>
    <t>RALPH HIGHETT</t>
  </si>
  <si>
    <t>RAY-BEACH</t>
  </si>
  <si>
    <t>RED BLUFF-BEACH</t>
  </si>
  <si>
    <t>REGNANS ESSEX PARK</t>
  </si>
  <si>
    <t>RENOWDEN-CENTRE DAND</t>
  </si>
  <si>
    <t>RIVOLI-MARINA</t>
  </si>
  <si>
    <t>ROCHESTER PEMBROKE</t>
  </si>
  <si>
    <t>ROCKLEA-GOLDEN</t>
  </si>
  <si>
    <t>ROGERS-HAWTHORN</t>
  </si>
  <si>
    <t>ROSALIE PALMERSTON</t>
  </si>
  <si>
    <t>ROSE-CENTRE</t>
  </si>
  <si>
    <t>ROSEMARY-BALCOMBE</t>
  </si>
  <si>
    <t>ROSEVILLE MELBOURNE</t>
  </si>
  <si>
    <t>ROSS REID</t>
  </si>
  <si>
    <t>RUFFEY-JAMES</t>
  </si>
  <si>
    <t>RUTLAND MOONYA</t>
  </si>
  <si>
    <t>RYDER-WALLARA</t>
  </si>
  <si>
    <t>SALISBURY MDLBORO</t>
  </si>
  <si>
    <t>SALTAIRE SEAVIEW</t>
  </si>
  <si>
    <t>SANDFORD-NEPEAN</t>
  </si>
  <si>
    <t>SANTA ROSA-MOOR PARK</t>
  </si>
  <si>
    <t>SAXTON-SHANNON</t>
  </si>
  <si>
    <t>SCOTT-MALVERN</t>
  </si>
  <si>
    <t>SECOND-EBDEN</t>
  </si>
  <si>
    <t>SERPELLS-TULIP</t>
  </si>
  <si>
    <t>SERRELL N398 WAVERLEY</t>
  </si>
  <si>
    <t>SEYMOUR-KOOYONG</t>
  </si>
  <si>
    <t>SHAFER-KATRINA</t>
  </si>
  <si>
    <t>SHAFTESBURY-MALVERN</t>
  </si>
  <si>
    <t>SHANNON-OLYMPIAD</t>
  </si>
  <si>
    <t>SHANNON-STATION</t>
  </si>
  <si>
    <t>SHARON-DAWSON</t>
  </si>
  <si>
    <t>SHELLEY BARKLY</t>
  </si>
  <si>
    <t>SHEPPARSON N6 MORTON</t>
  </si>
  <si>
    <t>SILVER-HORNSBY</t>
  </si>
  <si>
    <t>SMALL-GILMOUR</t>
  </si>
  <si>
    <t>SMITH CHARLES</t>
  </si>
  <si>
    <t>SPENSER-BLESSINGTON</t>
  </si>
  <si>
    <t>SPENSER-SHAKESPEARE</t>
  </si>
  <si>
    <t>SPRINGFIELD-ORION</t>
  </si>
  <si>
    <t>SRWSC SOMERS</t>
  </si>
  <si>
    <t>STALWART BARBETTE</t>
  </si>
  <si>
    <t>STANTON-LARA</t>
  </si>
  <si>
    <t>STATION STUMPY G</t>
  </si>
  <si>
    <t>STATION-INGLIS</t>
  </si>
  <si>
    <t>STEVENS-WOODCREST</t>
  </si>
  <si>
    <t>STEWART-PATRICK</t>
  </si>
  <si>
    <t>STONY POINT MARTIN</t>
  </si>
  <si>
    <t>STONY PT DISNEY</t>
  </si>
  <si>
    <t>STRACHANS ESPLANADE</t>
  </si>
  <si>
    <t>STRINGER 2 NEPEAN</t>
  </si>
  <si>
    <t>STUTT-GOLFHILL</t>
  </si>
  <si>
    <t>SULLIVAN SAVILLE</t>
  </si>
  <si>
    <t>SUSSEX-LYGON</t>
  </si>
  <si>
    <t>SVALE-JUNCTION</t>
  </si>
  <si>
    <t>SVALE-WICKHAM</t>
  </si>
  <si>
    <t>SYLVIA BLUFF</t>
  </si>
  <si>
    <t>TANTI WARRIGAL</t>
  </si>
  <si>
    <t>TAUNTON-LEAWARRA</t>
  </si>
  <si>
    <t>THAMES ELLEN</t>
  </si>
  <si>
    <t>THAMES-WATTS</t>
  </si>
  <si>
    <t>THE AVENUE-BLKBURN</t>
  </si>
  <si>
    <t>THE AVENUE-LAUREL</t>
  </si>
  <si>
    <t>THE GRANGE FERNDELL</t>
  </si>
  <si>
    <t>THEA-LEEDS</t>
  </si>
  <si>
    <t>THELMA-EVANDALE</t>
  </si>
  <si>
    <t>THOMAS HARDY-SHELLEY</t>
  </si>
  <si>
    <t>THOMAS HASTINGS</t>
  </si>
  <si>
    <t>THURLOO MILPARINKA</t>
  </si>
  <si>
    <t>TIDCOMBE NTH-BROOKE</t>
  </si>
  <si>
    <t>TOOTAL CENTRE DNONG</t>
  </si>
  <si>
    <t>TRAFALGAR-HIGH</t>
  </si>
  <si>
    <t>TRAMWAY-GRIFFITHS</t>
  </si>
  <si>
    <t>TRAMWAY-SPARKS</t>
  </si>
  <si>
    <t>TRUGANINI-NEERIM</t>
  </si>
  <si>
    <t>TUCK-NEPEAN</t>
  </si>
  <si>
    <t>TULIP WENTWORTH 2</t>
  </si>
  <si>
    <t>UNION NORTH</t>
  </si>
  <si>
    <t>UONGA-RAILWAY</t>
  </si>
  <si>
    <t>VALERIE-THOMPSONS</t>
  </si>
  <si>
    <t>VICTOR THOMAS</t>
  </si>
  <si>
    <t>VICTORIA P1 WELLINGTON</t>
  </si>
  <si>
    <t>VICTORIA-BRIGHTON</t>
  </si>
  <si>
    <t>VICTORIA-MALVERN</t>
  </si>
  <si>
    <t>VICTORY-ALAMEIN</t>
  </si>
  <si>
    <t>VICTORY-GLOUCESTER</t>
  </si>
  <si>
    <t>VILLA-REGENT</t>
  </si>
  <si>
    <t>VILLAWOOD WARREN</t>
  </si>
  <si>
    <t>VINCENT-WATTLETREE</t>
  </si>
  <si>
    <t>VIVA-TOORONGA</t>
  </si>
  <si>
    <t>VOUMARD-WINDSOR</t>
  </si>
  <si>
    <t>WAHROONGA-HOBART</t>
  </si>
  <si>
    <t>WARATAH-HAYDENS</t>
  </si>
  <si>
    <t>WARRANQITE JOHN VEAR</t>
  </si>
  <si>
    <t>WARRIGAL-QUEEN</t>
  </si>
  <si>
    <t>WASHINGTON-WATTLE</t>
  </si>
  <si>
    <t>WATSON-HUNTLY</t>
  </si>
  <si>
    <t>WATTLE LAURISTON</t>
  </si>
  <si>
    <t>WATTLE-MURRAY</t>
  </si>
  <si>
    <t>WAVERLEY-DAMON</t>
  </si>
  <si>
    <t>WEATHERALL-COMAS</t>
  </si>
  <si>
    <t>WEBB BLAKE</t>
  </si>
  <si>
    <t>WEBB PRINCES</t>
  </si>
  <si>
    <t>WEBSTER RUSSELL</t>
  </si>
  <si>
    <t>WELLINGTON BLACKBURN</t>
  </si>
  <si>
    <t>WELLINGTON-BEACH</t>
  </si>
  <si>
    <t>WELLS VALMONT</t>
  </si>
  <si>
    <t>WELLS-CHATEAU</t>
  </si>
  <si>
    <t>WELLS-FOLKSTONE</t>
  </si>
  <si>
    <t>WESTGARTH-CENTRAL PARK</t>
  </si>
  <si>
    <t>WESTPORT AZURE</t>
  </si>
  <si>
    <t>WETHERBY DONCASTER</t>
  </si>
  <si>
    <t>WEYMAR-CAVANAGH</t>
  </si>
  <si>
    <t>WHITMUIR-CENTRE</t>
  </si>
  <si>
    <t>WICKHAM CRESCENT</t>
  </si>
  <si>
    <t>WICKHAM-BLUFF</t>
  </si>
  <si>
    <t>WICKHAM-TELFORD</t>
  </si>
  <si>
    <t>WIDDOP-BLUFF</t>
  </si>
  <si>
    <t>WILD-VICTORIA</t>
  </si>
  <si>
    <t>WILLS-BURKE</t>
  </si>
  <si>
    <t>WILSON ARGUS</t>
  </si>
  <si>
    <t>WILTSHIRE PEMBROKE</t>
  </si>
  <si>
    <t>WINDSOR-ST JAMES</t>
  </si>
  <si>
    <t>WINIFRED-KETT</t>
  </si>
  <si>
    <t>WOODHOUSE-ELIZABETH</t>
  </si>
  <si>
    <t>WOOD-LAWSON</t>
  </si>
  <si>
    <t>WOODSIDE TINTERN</t>
  </si>
  <si>
    <t>WOODVILLE-DOROTHY</t>
  </si>
  <si>
    <t>WOORARRA-BELLEVUE</t>
  </si>
  <si>
    <t>WREFORD-CHARLOTTE</t>
  </si>
  <si>
    <t>WYENA TOAGARA</t>
  </si>
  <si>
    <t>ZITA ALBANY</t>
  </si>
  <si>
    <t>Type</t>
  </si>
  <si>
    <t>Transformer replacement (no pole change):  HV / LV Available</t>
  </si>
  <si>
    <t>New transformer (pole change):  HV / LV Available</t>
  </si>
  <si>
    <t>New transformer (no pole change):  HV / LV Available</t>
  </si>
  <si>
    <t>New transformer with HV extension and LV extension</t>
  </si>
  <si>
    <t>Average unit cost</t>
  </si>
  <si>
    <r>
      <t xml:space="preserve">Forecast Opex </t>
    </r>
    <r>
      <rPr>
        <b/>
        <sz val="8"/>
        <rFont val="Calibri"/>
        <family val="2"/>
      </rPr>
      <t>($'000, 2020/21)</t>
    </r>
  </si>
  <si>
    <t>Function Code</t>
  </si>
  <si>
    <t>Service</t>
  </si>
  <si>
    <t>Total SCS</t>
  </si>
  <si>
    <t>Solar enablement</t>
  </si>
  <si>
    <t>Assumptions</t>
  </si>
  <si>
    <t>Assumption Types</t>
  </si>
  <si>
    <t>Parameters</t>
  </si>
  <si>
    <t>Area Applied</t>
  </si>
  <si>
    <t>Real Discount rate:</t>
  </si>
  <si>
    <t>Cost inputs are in:</t>
  </si>
  <si>
    <t>dollars (mid year)</t>
  </si>
  <si>
    <t>2020/21</t>
  </si>
  <si>
    <t>Dollars</t>
  </si>
  <si>
    <t>CPI</t>
  </si>
  <si>
    <t>Actual</t>
  </si>
  <si>
    <t>Forecast</t>
  </si>
  <si>
    <t>Annual CPI - 12 months unlagged</t>
  </si>
  <si>
    <t>Cumulative CPI from 2015</t>
  </si>
  <si>
    <t>To convert from nominal:</t>
  </si>
  <si>
    <t>To:</t>
  </si>
  <si>
    <t>dollars (end of FY)</t>
  </si>
  <si>
    <t>Multiply by:</t>
  </si>
  <si>
    <t>UED</t>
  </si>
  <si>
    <t>Total opex step change ($2019)</t>
  </si>
  <si>
    <t>Summary inputs</t>
  </si>
  <si>
    <t>Real WACC</t>
  </si>
  <si>
    <t>Year</t>
  </si>
  <si>
    <t>Number of transformers tapped</t>
  </si>
  <si>
    <t>Number of sites augmented</t>
  </si>
  <si>
    <t>Cost ($2019)</t>
  </si>
  <si>
    <t>Step change</t>
  </si>
  <si>
    <t>Summary ($2019)</t>
  </si>
  <si>
    <t>IT capital investment</t>
  </si>
  <si>
    <t>DVMS</t>
  </si>
  <si>
    <t>Subtotal</t>
  </si>
  <si>
    <t>Non-Compliance Cost Calculations</t>
  </si>
  <si>
    <t>Subtotal customer numbers</t>
  </si>
  <si>
    <t>Non-compliant</t>
  </si>
  <si>
    <t>Non-compliant %</t>
  </si>
  <si>
    <t>Forecast non-compliance</t>
  </si>
  <si>
    <t>FTEs</t>
  </si>
  <si>
    <t>Implementation FTEs</t>
  </si>
  <si>
    <t>Maintenance FTEs</t>
  </si>
  <si>
    <t>Output ($2019)</t>
  </si>
  <si>
    <t>Adressing non-compliances</t>
  </si>
  <si>
    <t>Percentage of sites with a transformer replaced</t>
  </si>
  <si>
    <t>Average cost of new transformer replacement</t>
  </si>
  <si>
    <t>Number of transformers replaced over forecast</t>
  </si>
  <si>
    <t>United Energy</t>
  </si>
  <si>
    <t>Opex</t>
  </si>
  <si>
    <t>Compliance and Monitoring - UE ($ 2019)</t>
  </si>
  <si>
    <t>Solar customer numbers (2019)</t>
  </si>
  <si>
    <t>Current non compliance (2019 customer numbers)</t>
  </si>
  <si>
    <t>FTE cost pa (inc on-costs and overheads)</t>
  </si>
  <si>
    <t>Accelerated depreciation volumes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</si>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</sst>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0.0%"/>
    <numFmt numFmtId="167" formatCode="_-* #,##0.0_-;\-* #,##0.0_-;_-* &quot;-&quot;??_-;_-@_-"/>
    <numFmt numFmtId="168" formatCode="#,##0.0"/>
    <numFmt numFmtId="169" formatCode="#,##0_ ;[Red]\-#,##0;\ &quot;-&quot;"/>
    <numFmt numFmtId="170" formatCode="&quot;Convert to December&quot;\ ####"/>
    <numFmt numFmtId="171" formatCode="0.000000"/>
    <numFmt numFmtId="172" formatCode="0.00000000000000000"/>
    <numFmt numFmtId="173" formatCode="#,##0.00000"/>
    <numFmt numFmtId="174" formatCode="_-* #,##0.00000_-;\-* #,##0.00000_-;_-* &quot;-&quot;??_-;_-@_-"/>
  </numFmts>
  <fonts count="4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name val="Arial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</font>
    <font>
      <b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0"/>
      <color rgb="FFFFFFFF"/>
      <name val="Calibri"/>
      <family val="2"/>
      <scheme val="minor"/>
    </font>
    <font>
      <sz val="10"/>
      <color rgb="FF0000FF"/>
      <name val="Calibri"/>
      <family val="2"/>
    </font>
    <font>
      <b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i/>
      <sz val="10"/>
      <color rgb="FF0000FF"/>
      <name val="Calibri"/>
      <family val="2"/>
    </font>
    <font>
      <sz val="10"/>
      <color rgb="FF0066FF"/>
      <name val="Calibri"/>
      <family val="2"/>
    </font>
    <font>
      <sz val="10"/>
      <name val="Calibri"/>
      <family val="2"/>
    </font>
    <font>
      <i/>
      <sz val="10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9"/>
      <name val="Calibri"/>
      <family val="2"/>
    </font>
    <font>
      <sz val="10"/>
      <color rgb="FF0000FF"/>
      <name val="Calibri"/>
      <family val="2"/>
      <scheme val="minor"/>
    </font>
    <font>
      <sz val="9"/>
      <color rgb="FF0000FF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F497D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6" fillId="0" borderId="0"/>
    <xf numFmtId="0" fontId="13" fillId="0" borderId="0"/>
    <xf numFmtId="0" fontId="26" fillId="0" borderId="0"/>
  </cellStyleXfs>
  <cellXfs count="150">
    <xf numFmtId="0" fontId="0" fillId="0" borderId="0" xfId="0"/>
    <xf numFmtId="164" fontId="0" fillId="0" borderId="0" xfId="1" applyNumberFormat="1" applyFont="1"/>
    <xf numFmtId="0" fontId="2" fillId="0" borderId="0" xfId="0" applyFont="1" applyBorder="1"/>
    <xf numFmtId="0" fontId="0" fillId="0" borderId="0" xfId="0" applyBorder="1"/>
    <xf numFmtId="0" fontId="0" fillId="0" borderId="0" xfId="0" applyFill="1"/>
    <xf numFmtId="0" fontId="0" fillId="0" borderId="0" xfId="0" applyFont="1"/>
    <xf numFmtId="167" fontId="0" fillId="0" borderId="0" xfId="1" applyNumberFormat="1" applyFont="1"/>
    <xf numFmtId="0" fontId="7" fillId="4" borderId="0" xfId="4" applyFont="1" applyFill="1"/>
    <xf numFmtId="0" fontId="8" fillId="4" borderId="0" xfId="4" applyFont="1" applyFill="1"/>
    <xf numFmtId="0" fontId="9" fillId="0" borderId="0" xfId="4" applyFont="1"/>
    <xf numFmtId="0" fontId="10" fillId="4" borderId="0" xfId="4" applyFont="1" applyFill="1"/>
    <xf numFmtId="0" fontId="11" fillId="4" borderId="0" xfId="4" applyFont="1" applyFill="1"/>
    <xf numFmtId="0" fontId="12" fillId="0" borderId="0" xfId="4" applyFont="1"/>
    <xf numFmtId="0" fontId="14" fillId="2" borderId="0" xfId="5" applyFont="1" applyFill="1" applyAlignment="1" applyProtection="1"/>
    <xf numFmtId="0" fontId="14" fillId="2" borderId="0" xfId="5" applyFont="1" applyFill="1" applyProtection="1"/>
    <xf numFmtId="0" fontId="14" fillId="2" borderId="0" xfId="5" applyFont="1" applyFill="1" applyAlignment="1" applyProtection="1">
      <alignment textRotation="2"/>
    </xf>
    <xf numFmtId="0" fontId="15" fillId="5" borderId="0" xfId="5" applyFont="1" applyFill="1" applyAlignment="1" applyProtection="1"/>
    <xf numFmtId="0" fontId="16" fillId="2" borderId="0" xfId="5" applyFont="1" applyFill="1" applyAlignment="1" applyProtection="1"/>
    <xf numFmtId="0" fontId="16" fillId="2" borderId="0" xfId="5" applyFont="1" applyFill="1" applyProtection="1"/>
    <xf numFmtId="0" fontId="17" fillId="2" borderId="0" xfId="5" applyFont="1" applyFill="1" applyAlignment="1" applyProtection="1">
      <alignment textRotation="2"/>
    </xf>
    <xf numFmtId="0" fontId="18" fillId="0" borderId="0" xfId="4" applyFont="1" applyFill="1"/>
    <xf numFmtId="0" fontId="19" fillId="2" borderId="0" xfId="5" applyFont="1" applyFill="1" applyAlignment="1" applyProtection="1"/>
    <xf numFmtId="0" fontId="20" fillId="2" borderId="0" xfId="5" applyFont="1" applyFill="1" applyProtection="1"/>
    <xf numFmtId="0" fontId="17" fillId="2" borderId="0" xfId="5" applyFont="1" applyFill="1" applyAlignment="1" applyProtection="1"/>
    <xf numFmtId="0" fontId="21" fillId="2" borderId="0" xfId="5" applyFont="1" applyFill="1" applyAlignment="1" applyProtection="1"/>
    <xf numFmtId="0" fontId="17" fillId="2" borderId="0" xfId="5" applyFont="1" applyFill="1" applyProtection="1"/>
    <xf numFmtId="0" fontId="20" fillId="5" borderId="0" xfId="5" applyFont="1" applyFill="1" applyBorder="1" applyProtection="1"/>
    <xf numFmtId="0" fontId="16" fillId="5" borderId="0" xfId="5" applyFont="1" applyFill="1" applyBorder="1" applyProtection="1"/>
    <xf numFmtId="0" fontId="23" fillId="6" borderId="0" xfId="5" applyFont="1" applyFill="1" applyBorder="1"/>
    <xf numFmtId="0" fontId="18" fillId="6" borderId="0" xfId="5" applyFont="1" applyFill="1" applyBorder="1"/>
    <xf numFmtId="0" fontId="23" fillId="6" borderId="3" xfId="5" applyNumberFormat="1" applyFont="1" applyFill="1" applyBorder="1" applyAlignment="1">
      <alignment horizontal="right"/>
    </xf>
    <xf numFmtId="0" fontId="23" fillId="6" borderId="0" xfId="5" applyNumberFormat="1" applyFont="1" applyFill="1" applyBorder="1" applyAlignment="1">
      <alignment horizontal="right"/>
    </xf>
    <xf numFmtId="0" fontId="16" fillId="6" borderId="0" xfId="5" applyFont="1" applyFill="1" applyBorder="1"/>
    <xf numFmtId="0" fontId="23" fillId="6" borderId="3" xfId="4" applyNumberFormat="1" applyFont="1" applyFill="1" applyBorder="1" applyAlignment="1">
      <alignment horizontal="right" vertical="center" wrapText="1"/>
    </xf>
    <xf numFmtId="0" fontId="23" fillId="6" borderId="0" xfId="4" applyFont="1" applyFill="1" applyBorder="1" applyAlignment="1">
      <alignment horizontal="right" vertical="center" wrapText="1"/>
    </xf>
    <xf numFmtId="0" fontId="20" fillId="2" borderId="0" xfId="5" applyFont="1" applyFill="1" applyAlignment="1" applyProtection="1">
      <alignment horizontal="center"/>
    </xf>
    <xf numFmtId="0" fontId="20" fillId="5" borderId="0" xfId="5" applyFont="1" applyFill="1" applyBorder="1"/>
    <xf numFmtId="3" fontId="20" fillId="5" borderId="0" xfId="5" applyNumberFormat="1" applyFont="1" applyFill="1" applyBorder="1"/>
    <xf numFmtId="169" fontId="18" fillId="0" borderId="0" xfId="4" applyNumberFormat="1" applyFont="1" applyFill="1"/>
    <xf numFmtId="0" fontId="7" fillId="4" borderId="0" xfId="0" applyFont="1" applyFill="1"/>
    <xf numFmtId="0" fontId="10" fillId="4" borderId="0" xfId="0" applyFont="1" applyFill="1"/>
    <xf numFmtId="0" fontId="24" fillId="4" borderId="0" xfId="0" applyFont="1" applyFill="1"/>
    <xf numFmtId="0" fontId="25" fillId="0" borderId="0" xfId="0" applyFont="1"/>
    <xf numFmtId="0" fontId="27" fillId="0" borderId="0" xfId="6" applyFont="1" applyFill="1" applyAlignment="1">
      <alignment horizontal="left" vertical="center"/>
    </xf>
    <xf numFmtId="0" fontId="28" fillId="0" borderId="0" xfId="6" applyFont="1" applyFill="1" applyAlignment="1">
      <alignment horizontal="left" vertical="center"/>
    </xf>
    <xf numFmtId="0" fontId="18" fillId="0" borderId="0" xfId="0" applyFont="1" applyFill="1"/>
    <xf numFmtId="10" fontId="29" fillId="7" borderId="0" xfId="2" applyNumberFormat="1" applyFont="1" applyFill="1"/>
    <xf numFmtId="0" fontId="18" fillId="0" borderId="0" xfId="0" applyFont="1" applyAlignment="1">
      <alignment horizontal="left"/>
    </xf>
    <xf numFmtId="1" fontId="29" fillId="7" borderId="0" xfId="2" applyNumberFormat="1" applyFont="1" applyFill="1" applyAlignment="1">
      <alignment horizontal="right"/>
    </xf>
    <xf numFmtId="0" fontId="30" fillId="0" borderId="0" xfId="0" applyFont="1" applyBorder="1"/>
    <xf numFmtId="0" fontId="30" fillId="0" borderId="0" xfId="0" applyFont="1" applyBorder="1" applyAlignment="1">
      <alignment horizontal="right"/>
    </xf>
    <xf numFmtId="0" fontId="31" fillId="0" borderId="4" xfId="0" applyFont="1" applyBorder="1" applyAlignment="1">
      <alignment horizontal="left"/>
    </xf>
    <xf numFmtId="0" fontId="18" fillId="0" borderId="4" xfId="0" applyFont="1" applyBorder="1"/>
    <xf numFmtId="0" fontId="0" fillId="0" borderId="4" xfId="0" applyBorder="1"/>
    <xf numFmtId="0" fontId="31" fillId="0" borderId="4" xfId="0" applyFont="1" applyBorder="1" applyAlignment="1">
      <alignment horizontal="right"/>
    </xf>
    <xf numFmtId="0" fontId="18" fillId="0" borderId="0" xfId="0" applyFont="1" applyBorder="1"/>
    <xf numFmtId="0" fontId="32" fillId="0" borderId="0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18" fillId="0" borderId="0" xfId="0" applyFont="1"/>
    <xf numFmtId="0" fontId="34" fillId="0" borderId="0" xfId="0" applyFont="1"/>
    <xf numFmtId="170" fontId="32" fillId="0" borderId="0" xfId="0" applyNumberFormat="1" applyFont="1"/>
    <xf numFmtId="170" fontId="31" fillId="0" borderId="0" xfId="0" applyNumberFormat="1" applyFont="1"/>
    <xf numFmtId="1" fontId="29" fillId="7" borderId="0" xfId="2" applyNumberFormat="1" applyFont="1" applyFill="1"/>
    <xf numFmtId="0" fontId="32" fillId="0" borderId="0" xfId="0" applyFont="1"/>
    <xf numFmtId="0" fontId="31" fillId="0" borderId="0" xfId="0" applyFont="1"/>
    <xf numFmtId="1" fontId="35" fillId="0" borderId="5" xfId="2" applyNumberFormat="1" applyFont="1" applyFill="1" applyBorder="1" applyAlignment="1">
      <alignment horizontal="right"/>
    </xf>
    <xf numFmtId="0" fontId="36" fillId="0" borderId="0" xfId="0" applyFont="1"/>
    <xf numFmtId="1" fontId="29" fillId="7" borderId="5" xfId="2" applyNumberFormat="1" applyFont="1" applyFill="1" applyBorder="1" applyAlignment="1">
      <alignment horizontal="right"/>
    </xf>
    <xf numFmtId="171" fontId="18" fillId="0" borderId="0" xfId="0" applyNumberFormat="1" applyFont="1"/>
    <xf numFmtId="172" fontId="18" fillId="0" borderId="0" xfId="0" applyNumberFormat="1" applyFont="1"/>
    <xf numFmtId="172" fontId="0" fillId="0" borderId="0" xfId="0" applyNumberFormat="1" applyFont="1"/>
    <xf numFmtId="10" fontId="36" fillId="0" borderId="0" xfId="2" applyNumberFormat="1" applyFont="1"/>
    <xf numFmtId="173" fontId="9" fillId="0" borderId="0" xfId="4" applyNumberFormat="1" applyFont="1"/>
    <xf numFmtId="10" fontId="29" fillId="7" borderId="0" xfId="2" applyNumberFormat="1" applyFont="1" applyFill="1" applyAlignment="1">
      <alignment horizontal="right"/>
    </xf>
    <xf numFmtId="0" fontId="37" fillId="4" borderId="0" xfId="0" applyFont="1" applyFill="1"/>
    <xf numFmtId="0" fontId="23" fillId="0" borderId="2" xfId="0" applyFont="1" applyBorder="1"/>
    <xf numFmtId="0" fontId="23" fillId="0" borderId="2" xfId="0" applyFont="1" applyBorder="1" applyAlignment="1">
      <alignment horizontal="right"/>
    </xf>
    <xf numFmtId="164" fontId="18" fillId="0" borderId="0" xfId="1" applyNumberFormat="1" applyFont="1"/>
    <xf numFmtId="164" fontId="18" fillId="0" borderId="2" xfId="1" applyNumberFormat="1" applyFont="1" applyBorder="1"/>
    <xf numFmtId="0" fontId="18" fillId="0" borderId="0" xfId="0" applyFont="1" applyFill="1" applyBorder="1" applyAlignment="1">
      <alignment wrapText="1"/>
    </xf>
    <xf numFmtId="9" fontId="18" fillId="0" borderId="0" xfId="0" applyNumberFormat="1" applyFont="1"/>
    <xf numFmtId="164" fontId="18" fillId="0" borderId="0" xfId="0" applyNumberFormat="1" applyFont="1"/>
    <xf numFmtId="1" fontId="23" fillId="0" borderId="2" xfId="0" applyNumberFormat="1" applyFont="1" applyBorder="1"/>
    <xf numFmtId="0" fontId="23" fillId="0" borderId="0" xfId="0" applyFont="1" applyFill="1" applyBorder="1" applyAlignment="1">
      <alignment wrapText="1"/>
    </xf>
    <xf numFmtId="0" fontId="23" fillId="0" borderId="0" xfId="0" applyFont="1" applyAlignment="1">
      <alignment wrapText="1"/>
    </xf>
    <xf numFmtId="0" fontId="23" fillId="0" borderId="0" xfId="0" applyFont="1"/>
    <xf numFmtId="0" fontId="23" fillId="0" borderId="0" xfId="0" applyFont="1" applyFill="1"/>
    <xf numFmtId="9" fontId="18" fillId="0" borderId="0" xfId="2" applyFont="1"/>
    <xf numFmtId="166" fontId="18" fillId="0" borderId="0" xfId="2" applyNumberFormat="1" applyFont="1"/>
    <xf numFmtId="164" fontId="18" fillId="0" borderId="0" xfId="1" applyNumberFormat="1" applyFont="1" applyFill="1"/>
    <xf numFmtId="1" fontId="18" fillId="0" borderId="0" xfId="0" applyNumberFormat="1" applyFont="1"/>
    <xf numFmtId="6" fontId="23" fillId="0" borderId="0" xfId="0" quotePrefix="1" applyNumberFormat="1" applyFont="1" applyAlignment="1">
      <alignment horizontal="right"/>
    </xf>
    <xf numFmtId="0" fontId="18" fillId="2" borderId="0" xfId="0" applyFont="1" applyFill="1"/>
    <xf numFmtId="0" fontId="39" fillId="0" borderId="2" xfId="0" applyFont="1" applyBorder="1"/>
    <xf numFmtId="0" fontId="18" fillId="0" borderId="2" xfId="0" applyFont="1" applyBorder="1"/>
    <xf numFmtId="3" fontId="18" fillId="0" borderId="0" xfId="0" applyNumberFormat="1" applyFont="1" applyFill="1"/>
    <xf numFmtId="3" fontId="18" fillId="0" borderId="2" xfId="0" applyNumberFormat="1" applyFont="1" applyBorder="1"/>
    <xf numFmtId="3" fontId="23" fillId="0" borderId="0" xfId="0" applyNumberFormat="1" applyFont="1"/>
    <xf numFmtId="168" fontId="18" fillId="0" borderId="0" xfId="0" applyNumberFormat="1" applyFont="1"/>
    <xf numFmtId="167" fontId="18" fillId="0" borderId="0" xfId="0" applyNumberFormat="1" applyFont="1"/>
    <xf numFmtId="3" fontId="18" fillId="0" borderId="0" xfId="0" applyNumberFormat="1" applyFont="1" applyBorder="1" applyAlignment="1">
      <alignment horizontal="right"/>
    </xf>
    <xf numFmtId="3" fontId="23" fillId="0" borderId="9" xfId="0" applyNumberFormat="1" applyFont="1" applyBorder="1"/>
    <xf numFmtId="164" fontId="23" fillId="0" borderId="0" xfId="0" applyNumberFormat="1" applyFont="1"/>
    <xf numFmtId="43" fontId="18" fillId="0" borderId="0" xfId="0" applyNumberFormat="1" applyFont="1"/>
    <xf numFmtId="167" fontId="18" fillId="0" borderId="0" xfId="0" applyNumberFormat="1" applyFont="1" applyFill="1"/>
    <xf numFmtId="0" fontId="38" fillId="0" borderId="0" xfId="0" applyFont="1" applyFill="1"/>
    <xf numFmtId="0" fontId="18" fillId="8" borderId="0" xfId="0" applyFont="1" applyFill="1"/>
    <xf numFmtId="164" fontId="18" fillId="0" borderId="2" xfId="0" applyNumberFormat="1" applyFont="1" applyBorder="1"/>
    <xf numFmtId="164" fontId="23" fillId="0" borderId="0" xfId="1" applyNumberFormat="1" applyFont="1"/>
    <xf numFmtId="0" fontId="18" fillId="0" borderId="7" xfId="0" applyFont="1" applyBorder="1"/>
    <xf numFmtId="164" fontId="18" fillId="0" borderId="7" xfId="0" applyNumberFormat="1" applyFont="1" applyBorder="1"/>
    <xf numFmtId="3" fontId="18" fillId="0" borderId="0" xfId="0" applyNumberFormat="1" applyFont="1"/>
    <xf numFmtId="174" fontId="18" fillId="0" borderId="0" xfId="0" applyNumberFormat="1" applyFont="1" applyFill="1"/>
    <xf numFmtId="164" fontId="18" fillId="0" borderId="0" xfId="0" applyNumberFormat="1" applyFont="1" applyFill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0" fontId="40" fillId="0" borderId="8" xfId="0" applyFont="1" applyFill="1" applyBorder="1" applyAlignment="1">
      <alignment vertical="center" wrapText="1"/>
    </xf>
    <xf numFmtId="0" fontId="40" fillId="0" borderId="8" xfId="0" applyFont="1" applyFill="1" applyBorder="1" applyAlignment="1">
      <alignment horizontal="right" vertical="center" wrapText="1"/>
    </xf>
    <xf numFmtId="0" fontId="37" fillId="4" borderId="0" xfId="4" applyFont="1" applyFill="1"/>
    <xf numFmtId="0" fontId="23" fillId="0" borderId="0" xfId="0" applyFont="1" applyAlignment="1">
      <alignment horizontal="right"/>
    </xf>
    <xf numFmtId="164" fontId="18" fillId="0" borderId="0" xfId="0" applyNumberFormat="1" applyFont="1" applyBorder="1"/>
    <xf numFmtId="0" fontId="37" fillId="9" borderId="0" xfId="0" applyFont="1" applyFill="1" applyAlignment="1">
      <alignment horizontal="right"/>
    </xf>
    <xf numFmtId="0" fontId="18" fillId="0" borderId="8" xfId="0" applyFont="1" applyBorder="1"/>
    <xf numFmtId="0" fontId="23" fillId="0" borderId="8" xfId="0" applyFont="1" applyBorder="1" applyAlignment="1">
      <alignment horizontal="right"/>
    </xf>
    <xf numFmtId="0" fontId="23" fillId="0" borderId="8" xfId="0" applyFont="1" applyFill="1" applyBorder="1" applyAlignment="1">
      <alignment horizontal="right"/>
    </xf>
    <xf numFmtId="164" fontId="18" fillId="0" borderId="0" xfId="1" applyNumberFormat="1" applyFont="1" applyBorder="1"/>
    <xf numFmtId="17" fontId="18" fillId="3" borderId="1" xfId="3" applyNumberFormat="1" applyFont="1" applyFill="1" applyBorder="1" applyAlignment="1">
      <alignment horizontal="left" wrapText="1"/>
    </xf>
    <xf numFmtId="165" fontId="18" fillId="0" borderId="0" xfId="0" applyNumberFormat="1" applyFont="1"/>
    <xf numFmtId="43" fontId="18" fillId="0" borderId="0" xfId="1" applyFont="1"/>
    <xf numFmtId="165" fontId="18" fillId="0" borderId="0" xfId="0" applyNumberFormat="1" applyFont="1" applyFill="1"/>
    <xf numFmtId="1" fontId="18" fillId="0" borderId="0" xfId="0" applyNumberFormat="1" applyFont="1" applyBorder="1"/>
    <xf numFmtId="0" fontId="23" fillId="0" borderId="0" xfId="0" applyFont="1" applyBorder="1"/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left"/>
    </xf>
    <xf numFmtId="164" fontId="18" fillId="0" borderId="5" xfId="1" applyNumberFormat="1" applyFont="1" applyBorder="1"/>
    <xf numFmtId="0" fontId="23" fillId="0" borderId="8" xfId="0" applyFont="1" applyBorder="1"/>
    <xf numFmtId="0" fontId="18" fillId="0" borderId="8" xfId="0" applyFont="1" applyFill="1" applyBorder="1"/>
    <xf numFmtId="0" fontId="18" fillId="0" borderId="10" xfId="0" applyFont="1" applyBorder="1"/>
    <xf numFmtId="164" fontId="18" fillId="0" borderId="10" xfId="0" applyNumberFormat="1" applyFont="1" applyBorder="1"/>
    <xf numFmtId="0" fontId="41" fillId="7" borderId="6" xfId="0" applyFont="1" applyFill="1" applyBorder="1"/>
    <xf numFmtId="0" fontId="41" fillId="7" borderId="5" xfId="0" applyFont="1" applyFill="1" applyBorder="1"/>
    <xf numFmtId="164" fontId="41" fillId="7" borderId="5" xfId="1" applyNumberFormat="1" applyFont="1" applyFill="1" applyBorder="1"/>
    <xf numFmtId="164" fontId="42" fillId="7" borderId="6" xfId="1" applyNumberFormat="1" applyFont="1" applyFill="1" applyBorder="1" applyAlignment="1">
      <alignment horizontal="right" vertical="center" wrapText="1"/>
    </xf>
    <xf numFmtId="164" fontId="42" fillId="7" borderId="5" xfId="1" applyNumberFormat="1" applyFont="1" applyFill="1" applyBorder="1" applyAlignment="1">
      <alignment horizontal="right" vertical="center" wrapText="1"/>
    </xf>
    <xf numFmtId="3" fontId="41" fillId="7" borderId="5" xfId="0" applyNumberFormat="1" applyFont="1" applyFill="1" applyBorder="1"/>
    <xf numFmtId="43" fontId="41" fillId="7" borderId="5" xfId="1" applyFont="1" applyFill="1" applyBorder="1"/>
    <xf numFmtId="166" fontId="16" fillId="0" borderId="0" xfId="1" applyNumberFormat="1" applyFont="1" applyFill="1" applyBorder="1"/>
  </cellXfs>
  <cellStyles count="7">
    <cellStyle name="Comma" xfId="1" builtinId="3"/>
    <cellStyle name="Normal" xfId="0" builtinId="0"/>
    <cellStyle name="Normal 2" xfId="4"/>
    <cellStyle name="Normal 3 2" xfId="3"/>
    <cellStyle name="Normal 3 2 2" xfId="5"/>
    <cellStyle name="Normal 5" xfId="6"/>
    <cellStyle name="Percent" xfId="2" builtinId="5"/>
  </cellStyles>
  <dxfs count="0"/>
  <tableStyles count="0" defaultTableStyle="TableStyleMedium2" defaultPivotStyle="PivotStyleLight16"/>
  <colors>
    <mruColors>
      <color rgb="FF0000FF"/>
      <color rgb="FFFFFFCC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14"/>
  <sheetViews>
    <sheetView showGridLines="0" tabSelected="1" zoomScale="80" zoomScaleNormal="80" workbookViewId="0"/>
  </sheetViews>
  <sheetFormatPr defaultColWidth="8" defaultRowHeight="18.75" x14ac:dyDescent="0.3"/>
  <cols>
    <col min="1" max="1" width="3.75" style="9" customWidth="1"/>
    <col min="2" max="2" width="6.875" style="9" customWidth="1"/>
    <col min="3" max="3" width="13.25" style="9" customWidth="1"/>
    <col min="4" max="4" width="15.625" style="9" customWidth="1"/>
    <col min="5" max="10" width="9.375" style="9" customWidth="1"/>
    <col min="11" max="11" width="2.75" style="9" customWidth="1"/>
    <col min="12" max="12" width="9.375" style="9" customWidth="1"/>
    <col min="13" max="13" width="19" style="9" bestFit="1" customWidth="1"/>
    <col min="14" max="14" width="13" style="9" bestFit="1" customWidth="1"/>
    <col min="15" max="16384" width="8" style="9"/>
  </cols>
  <sheetData>
    <row r="1" spans="1:14" ht="21" x14ac:dyDescent="0.35">
      <c r="A1" s="7" t="str">
        <f>Assumptions!A1</f>
        <v>United Energy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x14ac:dyDescent="0.3">
      <c r="A2" s="10" t="str">
        <f>Assumptions!A2</f>
        <v>Solar enablement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s="12" customFormat="1" x14ac:dyDescent="0.3">
      <c r="A3" s="121" t="s">
        <v>618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4" ht="12.75" customHeight="1" x14ac:dyDescent="0.3">
      <c r="A4" s="13"/>
      <c r="B4" s="13"/>
      <c r="C4" s="14"/>
      <c r="D4" s="14"/>
      <c r="E4" s="15"/>
      <c r="F4" s="15"/>
      <c r="G4" s="15"/>
      <c r="H4" s="15"/>
      <c r="I4" s="15"/>
      <c r="J4" s="15"/>
      <c r="K4" s="15"/>
      <c r="L4" s="15"/>
    </row>
    <row r="5" spans="1:14" s="20" customFormat="1" ht="12.75" customHeight="1" x14ac:dyDescent="0.2">
      <c r="A5" s="16"/>
      <c r="B5" s="17"/>
      <c r="C5" s="18"/>
      <c r="D5" s="16"/>
      <c r="E5" s="19"/>
      <c r="F5" s="19"/>
      <c r="G5" s="19"/>
      <c r="H5" s="19"/>
      <c r="I5" s="19"/>
      <c r="J5" s="19"/>
      <c r="K5" s="19"/>
      <c r="L5" s="19"/>
    </row>
    <row r="6" spans="1:14" s="20" customFormat="1" ht="12.75" customHeight="1" x14ac:dyDescent="0.2">
      <c r="A6" s="16"/>
      <c r="B6" s="21"/>
      <c r="C6" s="22"/>
      <c r="D6" s="16"/>
      <c r="E6" s="19"/>
      <c r="F6" s="19"/>
      <c r="G6" s="19"/>
      <c r="H6" s="19"/>
      <c r="I6" s="19"/>
      <c r="J6" s="19"/>
      <c r="K6" s="19"/>
      <c r="L6" s="19"/>
    </row>
    <row r="7" spans="1:14" s="20" customFormat="1" ht="12.75" customHeight="1" x14ac:dyDescent="0.2">
      <c r="A7" s="16"/>
      <c r="B7" s="16"/>
      <c r="C7" s="16"/>
      <c r="D7" s="16"/>
      <c r="E7" s="16"/>
      <c r="F7" s="19"/>
      <c r="G7" s="19"/>
      <c r="H7" s="19"/>
      <c r="I7" s="19"/>
      <c r="J7" s="19"/>
      <c r="K7" s="19"/>
      <c r="L7" s="19"/>
    </row>
    <row r="8" spans="1:14" s="20" customFormat="1" ht="12.75" customHeight="1" x14ac:dyDescent="0.2">
      <c r="A8" s="23"/>
      <c r="B8" s="24"/>
      <c r="C8" s="25"/>
      <c r="D8" s="25"/>
      <c r="E8" s="19"/>
      <c r="F8" s="19"/>
      <c r="G8" s="19"/>
      <c r="H8" s="19"/>
      <c r="I8" s="19"/>
      <c r="J8" s="19"/>
      <c r="K8" s="19"/>
      <c r="L8" s="19"/>
    </row>
    <row r="9" spans="1:14" s="20" customFormat="1" ht="12.75" customHeight="1" x14ac:dyDescent="0.2">
      <c r="A9" s="26"/>
      <c r="B9" s="27" t="s">
        <v>568</v>
      </c>
      <c r="C9" s="26"/>
      <c r="D9" s="26"/>
      <c r="E9" s="26"/>
      <c r="F9" s="22"/>
      <c r="G9" s="22"/>
      <c r="H9" s="22"/>
      <c r="I9" s="22"/>
      <c r="J9" s="22"/>
      <c r="K9" s="22"/>
      <c r="L9" s="22"/>
    </row>
    <row r="10" spans="1:14" s="20" customFormat="1" ht="12.75" customHeight="1" x14ac:dyDescent="0.2">
      <c r="A10" s="22"/>
      <c r="B10" s="28"/>
      <c r="C10" s="29"/>
      <c r="D10" s="29"/>
      <c r="E10" s="30"/>
      <c r="F10" s="31" t="s">
        <v>0</v>
      </c>
      <c r="G10" s="31" t="s">
        <v>1</v>
      </c>
      <c r="H10" s="31" t="s">
        <v>2</v>
      </c>
      <c r="I10" s="31" t="s">
        <v>3</v>
      </c>
      <c r="J10" s="31" t="s">
        <v>4</v>
      </c>
      <c r="K10" s="22"/>
      <c r="L10" s="31" t="s">
        <v>5</v>
      </c>
    </row>
    <row r="11" spans="1:14" s="20" customFormat="1" ht="12.75" customHeight="1" x14ac:dyDescent="0.2">
      <c r="A11" s="22"/>
      <c r="B11" s="32" t="s">
        <v>569</v>
      </c>
      <c r="C11" s="32" t="s">
        <v>570</v>
      </c>
      <c r="D11" s="32"/>
      <c r="E11" s="33"/>
      <c r="F11" s="34"/>
      <c r="G11" s="34"/>
      <c r="H11" s="34"/>
      <c r="I11" s="34"/>
      <c r="J11" s="34"/>
      <c r="K11" s="22"/>
      <c r="L11" s="34"/>
    </row>
    <row r="12" spans="1:14" s="20" customFormat="1" ht="12.75" customHeight="1" x14ac:dyDescent="0.2">
      <c r="A12" s="22"/>
      <c r="B12" s="35">
        <v>200</v>
      </c>
      <c r="C12" s="36" t="s">
        <v>571</v>
      </c>
      <c r="D12" s="36"/>
      <c r="E12" s="36"/>
      <c r="F12" s="37">
        <f>Summary!C26*Assumptions!$B$18/1000</f>
        <v>904.36747588256662</v>
      </c>
      <c r="G12" s="37">
        <f>Summary!D26*Assumptions!$B$18/1000</f>
        <v>763.11712635249296</v>
      </c>
      <c r="H12" s="37">
        <f>Summary!E26*Assumptions!$B$18/1000</f>
        <v>789.37748647505828</v>
      </c>
      <c r="I12" s="37">
        <f>Summary!F26*Assumptions!$B$18/1000</f>
        <v>742.46777629901896</v>
      </c>
      <c r="J12" s="37">
        <f>Summary!G26*Assumptions!$B$18/1000</f>
        <v>770.61360240464251</v>
      </c>
      <c r="K12" s="22"/>
      <c r="L12" s="37">
        <f>SUM(F12:J12)</f>
        <v>3969.9434674137792</v>
      </c>
    </row>
    <row r="13" spans="1:14" s="20" customFormat="1" ht="12.75" customHeight="1" x14ac:dyDescent="0.2">
      <c r="A13" s="22"/>
      <c r="B13" s="35"/>
      <c r="C13" s="36"/>
      <c r="D13" s="36"/>
      <c r="E13" s="36"/>
      <c r="F13" s="37"/>
      <c r="G13" s="37"/>
      <c r="H13" s="37"/>
      <c r="I13" s="37"/>
      <c r="J13" s="37"/>
      <c r="K13" s="22"/>
      <c r="L13" s="37"/>
      <c r="N13" s="38"/>
    </row>
    <row r="14" spans="1:14" x14ac:dyDescent="0.3">
      <c r="M14" s="7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104"/>
  <sheetViews>
    <sheetView showGridLines="0" zoomScale="80" zoomScaleNormal="80" workbookViewId="0">
      <selection activeCell="H33" sqref="H33"/>
    </sheetView>
  </sheetViews>
  <sheetFormatPr defaultColWidth="12.625" defaultRowHeight="12.75" x14ac:dyDescent="0.2"/>
  <cols>
    <col min="1" max="1" width="18.875" customWidth="1"/>
    <col min="2" max="2" width="12.125" customWidth="1"/>
    <col min="4" max="4" width="11.75" customWidth="1"/>
  </cols>
  <sheetData>
    <row r="1" spans="1:35" ht="21" x14ac:dyDescent="0.35">
      <c r="A1" s="39" t="s">
        <v>617</v>
      </c>
      <c r="B1" s="39"/>
      <c r="C1" s="39"/>
      <c r="D1" s="39"/>
      <c r="E1" s="39"/>
      <c r="F1" s="39"/>
      <c r="G1" s="39"/>
      <c r="H1" s="39"/>
      <c r="I1" s="39"/>
      <c r="J1" s="39"/>
    </row>
    <row r="2" spans="1:35" ht="15.75" x14ac:dyDescent="0.25">
      <c r="A2" s="40" t="s">
        <v>572</v>
      </c>
      <c r="B2" s="40"/>
      <c r="C2" s="40"/>
      <c r="D2" s="40"/>
      <c r="E2" s="40"/>
      <c r="F2" s="40"/>
      <c r="G2" s="40"/>
      <c r="H2" s="40"/>
      <c r="I2" s="40"/>
      <c r="J2" s="40"/>
    </row>
    <row r="3" spans="1:35" s="42" customFormat="1" ht="12.75" customHeight="1" x14ac:dyDescent="0.25">
      <c r="A3" s="74" t="s">
        <v>573</v>
      </c>
      <c r="B3" s="41"/>
      <c r="C3" s="41"/>
      <c r="D3" s="41"/>
      <c r="E3" s="41"/>
      <c r="F3" s="41"/>
      <c r="G3" s="41"/>
      <c r="H3" s="41"/>
      <c r="I3" s="41"/>
      <c r="J3" s="4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4" customFormat="1" ht="12.75" customHeight="1" x14ac:dyDescent="0.2">
      <c r="A4" s="43" t="s">
        <v>574</v>
      </c>
      <c r="B4" s="44" t="s">
        <v>573</v>
      </c>
      <c r="C4" s="43" t="s">
        <v>575</v>
      </c>
      <c r="D4" s="43" t="s">
        <v>576</v>
      </c>
    </row>
    <row r="5" spans="1:35" s="4" customFormat="1" ht="12.75" customHeight="1" x14ac:dyDescent="0.2">
      <c r="A5" s="43"/>
      <c r="B5" s="44"/>
      <c r="C5" s="43"/>
      <c r="D5" s="43"/>
    </row>
    <row r="6" spans="1:35" s="4" customFormat="1" ht="12.75" customHeight="1" x14ac:dyDescent="0.2">
      <c r="A6" s="45" t="s">
        <v>577</v>
      </c>
      <c r="B6" s="73">
        <v>2.75E-2</v>
      </c>
      <c r="C6" s="45"/>
      <c r="D6" s="43"/>
    </row>
    <row r="7" spans="1:35" s="4" customFormat="1" ht="12.75" customHeight="1" x14ac:dyDescent="0.2">
      <c r="A7" s="43"/>
      <c r="B7" s="44"/>
      <c r="C7" s="43"/>
      <c r="D7" s="43"/>
    </row>
    <row r="8" spans="1:35" s="4" customFormat="1" ht="12.75" customHeight="1" x14ac:dyDescent="0.2">
      <c r="A8" s="47" t="s">
        <v>578</v>
      </c>
      <c r="B8" s="48">
        <v>2019</v>
      </c>
      <c r="C8" t="s">
        <v>579</v>
      </c>
      <c r="D8" s="43"/>
    </row>
    <row r="9" spans="1:35" s="4" customFormat="1" ht="12.75" customHeight="1" x14ac:dyDescent="0.2">
      <c r="A9" s="47"/>
      <c r="B9" s="47"/>
      <c r="C9" s="47"/>
      <c r="D9" s="47"/>
      <c r="E9" s="47"/>
    </row>
    <row r="10" spans="1:35" ht="12.75" customHeight="1" x14ac:dyDescent="0.2">
      <c r="A10" s="49"/>
      <c r="B10" s="49"/>
      <c r="C10" s="49"/>
      <c r="D10" s="49">
        <v>2015</v>
      </c>
      <c r="E10" s="49">
        <v>2016</v>
      </c>
      <c r="F10" s="49">
        <v>2017</v>
      </c>
      <c r="G10" s="49">
        <v>2018</v>
      </c>
      <c r="H10" s="49">
        <v>2019</v>
      </c>
      <c r="I10" s="50">
        <v>2020</v>
      </c>
      <c r="J10" s="50" t="s">
        <v>580</v>
      </c>
    </row>
    <row r="11" spans="1:35" ht="12.75" customHeight="1" x14ac:dyDescent="0.2">
      <c r="A11" s="51" t="s">
        <v>581</v>
      </c>
      <c r="B11" s="52"/>
      <c r="C11" s="53"/>
      <c r="D11" s="54" t="s">
        <v>624</v>
      </c>
      <c r="E11" s="54" t="s">
        <v>624</v>
      </c>
      <c r="F11" s="54" t="s">
        <v>624</v>
      </c>
      <c r="G11" s="54" t="s">
        <v>624</v>
      </c>
      <c r="H11" s="54" t="s">
        <v>624</v>
      </c>
      <c r="I11" s="54" t="s">
        <v>624</v>
      </c>
      <c r="J11" s="54" t="s">
        <v>625</v>
      </c>
    </row>
    <row r="12" spans="1:35" ht="12.75" customHeight="1" x14ac:dyDescent="0.2">
      <c r="A12" s="3" t="s">
        <v>582</v>
      </c>
      <c r="B12" s="55"/>
      <c r="C12" s="3"/>
      <c r="D12" s="56" t="s">
        <v>583</v>
      </c>
      <c r="E12" s="56" t="s">
        <v>583</v>
      </c>
      <c r="F12" s="56" t="s">
        <v>583</v>
      </c>
      <c r="G12" s="56" t="s">
        <v>583</v>
      </c>
      <c r="H12" s="56" t="s">
        <v>583</v>
      </c>
      <c r="I12" s="57" t="s">
        <v>584</v>
      </c>
      <c r="J12" s="57" t="s">
        <v>584</v>
      </c>
    </row>
    <row r="13" spans="1:35" ht="12.75" customHeight="1" x14ac:dyDescent="0.2">
      <c r="A13" s="58" t="s">
        <v>585</v>
      </c>
      <c r="B13" s="58"/>
      <c r="C13" s="5"/>
      <c r="D13" s="59"/>
      <c r="E13" s="46">
        <v>1.0232558139534831E-2</v>
      </c>
      <c r="F13" s="46">
        <v>1.9337016574585641E-2</v>
      </c>
      <c r="G13" s="46">
        <v>2.0776874435411097E-2</v>
      </c>
      <c r="H13" s="46">
        <v>1.5929203539823078E-2</v>
      </c>
      <c r="I13" s="46">
        <v>2.000000000000024E-2</v>
      </c>
      <c r="J13" s="46">
        <v>2.1998043050963867E-2</v>
      </c>
    </row>
    <row r="14" spans="1:35" ht="12.75" customHeight="1" x14ac:dyDescent="0.2">
      <c r="A14" s="60" t="s">
        <v>586</v>
      </c>
      <c r="B14" s="61"/>
      <c r="C14" s="61"/>
      <c r="D14" s="62">
        <v>1</v>
      </c>
      <c r="E14" s="63">
        <f t="shared" ref="E14:J14" si="0">D14*(1+E13)</f>
        <v>1.0102325581395348</v>
      </c>
      <c r="F14" s="63">
        <f t="shared" si="0"/>
        <v>1.029767441860465</v>
      </c>
      <c r="G14" s="63">
        <f t="shared" si="0"/>
        <v>1.0511627906976744</v>
      </c>
      <c r="H14" s="63">
        <f t="shared" si="0"/>
        <v>1.067906976744186</v>
      </c>
      <c r="I14" s="63">
        <f t="shared" si="0"/>
        <v>1.0892651162790701</v>
      </c>
      <c r="J14" s="63">
        <f t="shared" si="0"/>
        <v>1.1132268172008901</v>
      </c>
    </row>
    <row r="15" spans="1:35" ht="12.75" customHeight="1" x14ac:dyDescent="0.2">
      <c r="A15" s="61"/>
      <c r="B15" s="61"/>
      <c r="C15" s="61"/>
      <c r="D15" s="64"/>
      <c r="E15" s="64"/>
      <c r="F15" s="64"/>
      <c r="G15" s="64"/>
      <c r="H15" s="64"/>
    </row>
    <row r="16" spans="1:35" ht="12.75" customHeight="1" x14ac:dyDescent="0.2">
      <c r="A16" s="47" t="s">
        <v>587</v>
      </c>
      <c r="B16" s="65">
        <v>2019</v>
      </c>
      <c r="C16" s="58" t="s">
        <v>579</v>
      </c>
      <c r="G16" s="66"/>
      <c r="H16" s="66"/>
    </row>
    <row r="17" spans="1:8" ht="12.75" customHeight="1" x14ac:dyDescent="0.2">
      <c r="A17" s="47" t="s">
        <v>588</v>
      </c>
      <c r="B17" s="67" t="s">
        <v>580</v>
      </c>
      <c r="C17" s="58" t="s">
        <v>589</v>
      </c>
      <c r="G17" s="66"/>
      <c r="H17" s="66"/>
    </row>
    <row r="18" spans="1:8" ht="12.75" customHeight="1" x14ac:dyDescent="0.2">
      <c r="A18" s="47" t="s">
        <v>590</v>
      </c>
      <c r="B18" s="68">
        <f>INDEX($D$14:$J$14, MATCH(B17, $D$10:$J$10,0))/INDEX($D$14:$J$14, MATCH(B16, $D$10:$J$10,0))</f>
        <v>1.0424380039119834</v>
      </c>
      <c r="C18" s="69"/>
      <c r="D18" s="70"/>
      <c r="E18" s="5"/>
      <c r="F18" s="5"/>
      <c r="G18" s="5"/>
      <c r="H18" s="5"/>
    </row>
    <row r="19" spans="1:8" ht="12.75" customHeight="1" x14ac:dyDescent="0.2">
      <c r="A19" s="66"/>
      <c r="B19" s="71"/>
      <c r="C19" s="71"/>
      <c r="D19" s="71"/>
      <c r="E19" s="71"/>
      <c r="F19" s="71"/>
      <c r="G19" s="71"/>
      <c r="H19" s="66"/>
    </row>
    <row r="20" spans="1:8" ht="12.75" customHeight="1" x14ac:dyDescent="0.2"/>
    <row r="21" spans="1:8" ht="12.75" customHeight="1" x14ac:dyDescent="0.2"/>
    <row r="22" spans="1:8" ht="12.75" customHeight="1" x14ac:dyDescent="0.2"/>
    <row r="23" spans="1:8" ht="12.75" customHeight="1" x14ac:dyDescent="0.2"/>
    <row r="24" spans="1:8" ht="12.75" customHeight="1" x14ac:dyDescent="0.2"/>
    <row r="25" spans="1:8" ht="12.75" customHeight="1" x14ac:dyDescent="0.2"/>
    <row r="26" spans="1:8" ht="12.75" customHeight="1" x14ac:dyDescent="0.2"/>
    <row r="27" spans="1:8" ht="12.75" customHeight="1" x14ac:dyDescent="0.2"/>
    <row r="28" spans="1:8" ht="12.75" customHeight="1" x14ac:dyDescent="0.2"/>
    <row r="29" spans="1:8" ht="12.75" customHeight="1" x14ac:dyDescent="0.2"/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P39"/>
  <sheetViews>
    <sheetView showGridLines="0" zoomScale="85" zoomScaleNormal="85" workbookViewId="0">
      <selection activeCell="E40" sqref="E40"/>
    </sheetView>
  </sheetViews>
  <sheetFormatPr defaultRowHeight="12.75" x14ac:dyDescent="0.2"/>
  <cols>
    <col min="1" max="1" width="25.75" style="58" customWidth="1"/>
    <col min="2" max="2" width="21.625" style="58" customWidth="1"/>
    <col min="3" max="3" width="13.5" style="58" customWidth="1"/>
    <col min="4" max="4" width="12.375" style="58" customWidth="1"/>
    <col min="5" max="5" width="13.75" style="58" customWidth="1"/>
    <col min="6" max="6" width="14.25" style="58" customWidth="1"/>
    <col min="7" max="7" width="12.875" style="58" customWidth="1"/>
    <col min="8" max="8" width="18.75" style="58" bestFit="1" customWidth="1"/>
    <col min="9" max="9" width="20.125" style="58" bestFit="1" customWidth="1"/>
    <col min="10" max="10" width="14.625" style="58" bestFit="1" customWidth="1"/>
    <col min="11" max="14" width="11.875" style="58" bestFit="1" customWidth="1"/>
    <col min="15" max="15" width="14.125" style="58" customWidth="1"/>
    <col min="16" max="16" width="10.875" style="58" bestFit="1" customWidth="1"/>
    <col min="17" max="16384" width="9" style="58"/>
  </cols>
  <sheetData>
    <row r="1" spans="1:16" ht="21" x14ac:dyDescent="0.35">
      <c r="A1" s="39" t="s">
        <v>617</v>
      </c>
      <c r="B1" s="39"/>
      <c r="C1" s="39"/>
      <c r="D1" s="39"/>
      <c r="E1" s="39"/>
      <c r="F1" s="39"/>
      <c r="G1" s="39"/>
      <c r="H1" s="39"/>
    </row>
    <row r="2" spans="1:16" ht="15.75" x14ac:dyDescent="0.25">
      <c r="A2" s="40" t="s">
        <v>572</v>
      </c>
      <c r="B2" s="40"/>
      <c r="C2" s="40"/>
      <c r="D2" s="40"/>
      <c r="E2" s="40"/>
      <c r="F2" s="40"/>
      <c r="G2" s="40"/>
      <c r="H2" s="40"/>
    </row>
    <row r="4" spans="1:16" ht="15.75" x14ac:dyDescent="0.25">
      <c r="A4" s="74" t="s">
        <v>593</v>
      </c>
      <c r="B4" s="40"/>
      <c r="C4" s="40"/>
      <c r="D4" s="40"/>
      <c r="E4" s="40"/>
      <c r="F4" s="40"/>
      <c r="G4" s="40"/>
      <c r="H4" s="40"/>
    </row>
    <row r="5" spans="1:16" x14ac:dyDescent="0.2">
      <c r="J5" s="85"/>
      <c r="K5" s="85"/>
      <c r="L5" s="85"/>
      <c r="M5" s="85"/>
      <c r="N5" s="85"/>
      <c r="O5" s="85"/>
    </row>
    <row r="6" spans="1:16" x14ac:dyDescent="0.2">
      <c r="A6" s="58" t="s">
        <v>594</v>
      </c>
      <c r="J6" s="81"/>
      <c r="K6" s="81"/>
      <c r="L6" s="81"/>
      <c r="M6" s="81"/>
      <c r="N6" s="81"/>
      <c r="O6" s="102"/>
    </row>
    <row r="7" spans="1:16" x14ac:dyDescent="0.2">
      <c r="J7" s="81"/>
      <c r="K7" s="81"/>
      <c r="L7" s="81"/>
      <c r="M7" s="81"/>
      <c r="N7" s="81"/>
      <c r="O7" s="102"/>
      <c r="P7" s="81"/>
    </row>
    <row r="8" spans="1:16" x14ac:dyDescent="0.2">
      <c r="A8" s="134" t="s">
        <v>595</v>
      </c>
      <c r="B8" s="55"/>
      <c r="C8" s="76" t="s">
        <v>0</v>
      </c>
      <c r="D8" s="76" t="s">
        <v>1</v>
      </c>
      <c r="E8" s="76" t="s">
        <v>2</v>
      </c>
      <c r="F8" s="76" t="s">
        <v>3</v>
      </c>
      <c r="G8" s="76" t="s">
        <v>4</v>
      </c>
      <c r="H8" s="76" t="s">
        <v>5</v>
      </c>
      <c r="J8" s="81"/>
      <c r="K8" s="81"/>
      <c r="L8" s="81"/>
      <c r="M8" s="81"/>
      <c r="N8" s="81"/>
      <c r="O8" s="81"/>
    </row>
    <row r="9" spans="1:16" x14ac:dyDescent="0.2">
      <c r="A9" s="55" t="s">
        <v>596</v>
      </c>
      <c r="B9" s="55"/>
      <c r="C9" s="142">
        <v>430</v>
      </c>
      <c r="D9" s="142">
        <v>418</v>
      </c>
      <c r="E9" s="142">
        <v>435</v>
      </c>
      <c r="F9" s="142">
        <v>405</v>
      </c>
      <c r="G9" s="142">
        <v>423</v>
      </c>
      <c r="H9" s="137">
        <f>SUM(C9:G9)</f>
        <v>2111</v>
      </c>
      <c r="J9" s="81"/>
      <c r="K9" s="81"/>
      <c r="L9" s="81"/>
      <c r="M9" s="81"/>
      <c r="N9" s="81"/>
      <c r="O9" s="81"/>
    </row>
    <row r="10" spans="1:16" x14ac:dyDescent="0.2">
      <c r="A10" s="55" t="s">
        <v>597</v>
      </c>
      <c r="B10" s="55"/>
      <c r="C10" s="143">
        <v>94</v>
      </c>
      <c r="D10" s="143">
        <v>120</v>
      </c>
      <c r="E10" s="143">
        <v>109</v>
      </c>
      <c r="F10" s="143">
        <v>116</v>
      </c>
      <c r="G10" s="143">
        <v>94</v>
      </c>
      <c r="H10" s="137">
        <f>SUM(C10:G10)</f>
        <v>533</v>
      </c>
      <c r="J10" s="103"/>
      <c r="K10" s="103"/>
      <c r="L10" s="103"/>
      <c r="M10" s="103"/>
      <c r="N10" s="103"/>
      <c r="O10" s="103"/>
    </row>
    <row r="11" spans="1:16" x14ac:dyDescent="0.2">
      <c r="B11" s="45"/>
      <c r="C11" s="45"/>
      <c r="D11" s="45"/>
      <c r="E11" s="45"/>
      <c r="F11" s="45"/>
      <c r="G11" s="45"/>
      <c r="J11" s="103"/>
      <c r="K11" s="103"/>
      <c r="L11" s="103"/>
      <c r="M11" s="103"/>
      <c r="N11" s="103"/>
      <c r="O11" s="103"/>
    </row>
    <row r="12" spans="1:16" x14ac:dyDescent="0.2">
      <c r="A12" s="85" t="s">
        <v>598</v>
      </c>
      <c r="B12" s="45"/>
      <c r="C12" s="45"/>
      <c r="D12" s="45"/>
      <c r="E12" s="45"/>
      <c r="F12" s="45"/>
      <c r="G12" s="45"/>
      <c r="J12" s="103"/>
      <c r="K12" s="103"/>
      <c r="L12" s="103"/>
      <c r="M12" s="103"/>
      <c r="N12" s="103"/>
      <c r="O12" s="103"/>
    </row>
    <row r="13" spans="1:16" x14ac:dyDescent="0.2">
      <c r="A13" s="58" t="s">
        <v>6</v>
      </c>
      <c r="B13" s="144">
        <v>1500</v>
      </c>
      <c r="C13" s="45"/>
      <c r="D13" s="45"/>
      <c r="E13" s="45"/>
      <c r="F13" s="45"/>
      <c r="G13" s="45"/>
      <c r="J13" s="103"/>
      <c r="K13" s="103"/>
      <c r="L13" s="103"/>
      <c r="M13" s="103"/>
      <c r="N13" s="103"/>
      <c r="O13" s="103"/>
    </row>
    <row r="14" spans="1:16" x14ac:dyDescent="0.2">
      <c r="A14" s="55" t="s">
        <v>7</v>
      </c>
      <c r="B14" s="144">
        <f>'Aug cost'!B9</f>
        <v>76375</v>
      </c>
      <c r="C14" s="45"/>
      <c r="D14" s="104"/>
      <c r="E14" s="45"/>
      <c r="F14" s="45"/>
      <c r="G14" s="45"/>
    </row>
    <row r="15" spans="1:16" x14ac:dyDescent="0.2">
      <c r="B15" s="45"/>
      <c r="C15" s="45"/>
      <c r="D15" s="45"/>
      <c r="E15" s="45"/>
      <c r="F15" s="45"/>
      <c r="G15" s="45"/>
    </row>
    <row r="16" spans="1:16" ht="15.75" x14ac:dyDescent="0.25">
      <c r="A16" s="74" t="s">
        <v>600</v>
      </c>
      <c r="B16" s="40"/>
      <c r="C16" s="40"/>
      <c r="D16" s="40"/>
      <c r="E16" s="40"/>
      <c r="F16" s="40"/>
      <c r="G16" s="40"/>
      <c r="H16" s="40"/>
    </row>
    <row r="17" spans="1:8" s="45" customFormat="1" x14ac:dyDescent="0.2">
      <c r="A17" s="105"/>
      <c r="B17" s="105"/>
      <c r="C17" s="105"/>
      <c r="D17" s="105"/>
      <c r="E17" s="105"/>
      <c r="F17" s="105"/>
      <c r="G17" s="105"/>
      <c r="H17" s="105"/>
    </row>
    <row r="18" spans="1:8" s="45" customFormat="1" x14ac:dyDescent="0.2">
      <c r="A18" s="75" t="s">
        <v>8</v>
      </c>
      <c r="B18" s="75" t="s">
        <v>10</v>
      </c>
      <c r="C18" s="76" t="s">
        <v>0</v>
      </c>
      <c r="D18" s="76" t="s">
        <v>1</v>
      </c>
      <c r="E18" s="76" t="s">
        <v>2</v>
      </c>
      <c r="F18" s="76" t="s">
        <v>3</v>
      </c>
      <c r="G18" s="76" t="s">
        <v>4</v>
      </c>
      <c r="H18" s="76" t="s">
        <v>5</v>
      </c>
    </row>
    <row r="19" spans="1:8" s="45" customFormat="1" x14ac:dyDescent="0.2">
      <c r="A19" s="58" t="s">
        <v>601</v>
      </c>
      <c r="B19" s="58" t="s">
        <v>602</v>
      </c>
      <c r="C19" s="106"/>
      <c r="D19" s="106"/>
      <c r="E19" s="106"/>
      <c r="F19" s="106"/>
      <c r="G19" s="106"/>
      <c r="H19" s="123">
        <f>SUM(C19:G19)</f>
        <v>0</v>
      </c>
    </row>
    <row r="20" spans="1:8" s="45" customFormat="1" x14ac:dyDescent="0.2">
      <c r="A20" s="58" t="s">
        <v>27</v>
      </c>
      <c r="B20" s="58" t="s">
        <v>25</v>
      </c>
      <c r="C20" s="81">
        <f>$B$13*C9</f>
        <v>645000</v>
      </c>
      <c r="D20" s="81">
        <f t="shared" ref="D20:G20" si="0">$B$13*D9</f>
        <v>627000</v>
      </c>
      <c r="E20" s="81">
        <f t="shared" si="0"/>
        <v>652500</v>
      </c>
      <c r="F20" s="81">
        <f t="shared" si="0"/>
        <v>607500</v>
      </c>
      <c r="G20" s="81">
        <f t="shared" si="0"/>
        <v>634500</v>
      </c>
      <c r="H20" s="123">
        <f t="shared" ref="H20:H22" si="1">SUM(C20:G20)</f>
        <v>3166500</v>
      </c>
    </row>
    <row r="21" spans="1:8" s="45" customFormat="1" x14ac:dyDescent="0.2">
      <c r="A21" s="58" t="s">
        <v>9</v>
      </c>
      <c r="B21" s="58" t="s">
        <v>26</v>
      </c>
      <c r="C21" s="81">
        <f>$B$14*C10</f>
        <v>7179250</v>
      </c>
      <c r="D21" s="81">
        <f t="shared" ref="D21:G21" si="2">$B$14*D10</f>
        <v>9165000</v>
      </c>
      <c r="E21" s="81">
        <f t="shared" si="2"/>
        <v>8324875</v>
      </c>
      <c r="F21" s="81">
        <f t="shared" si="2"/>
        <v>8859500</v>
      </c>
      <c r="G21" s="81">
        <f t="shared" si="2"/>
        <v>7179250</v>
      </c>
      <c r="H21" s="123">
        <f t="shared" si="1"/>
        <v>40707875</v>
      </c>
    </row>
    <row r="22" spans="1:8" s="45" customFormat="1" x14ac:dyDescent="0.2">
      <c r="A22" s="94" t="s">
        <v>27</v>
      </c>
      <c r="B22" s="94" t="s">
        <v>11</v>
      </c>
      <c r="C22" s="107">
        <f>Compliance!C43</f>
        <v>222550.36989127804</v>
      </c>
      <c r="D22" s="107">
        <f>Compliance!D43</f>
        <v>105050.36989127794</v>
      </c>
      <c r="E22" s="107">
        <f>Compliance!E43</f>
        <v>104741.66186645292</v>
      </c>
      <c r="F22" s="107">
        <f>Compliance!F43</f>
        <v>104741.66186645292</v>
      </c>
      <c r="G22" s="107">
        <f>Compliance!G43</f>
        <v>104741.66186645292</v>
      </c>
      <c r="H22" s="107">
        <f t="shared" si="1"/>
        <v>641825.72538191464</v>
      </c>
    </row>
    <row r="23" spans="1:8" s="45" customFormat="1" x14ac:dyDescent="0.2">
      <c r="A23" s="85" t="s">
        <v>603</v>
      </c>
      <c r="B23" s="85"/>
      <c r="C23" s="108">
        <f t="shared" ref="C23:H23" si="3">SUM(C19:C22)</f>
        <v>8046800.3698912784</v>
      </c>
      <c r="D23" s="108">
        <f t="shared" si="3"/>
        <v>9897050.3698912784</v>
      </c>
      <c r="E23" s="108">
        <f t="shared" si="3"/>
        <v>9082116.6618664525</v>
      </c>
      <c r="F23" s="108">
        <f t="shared" si="3"/>
        <v>9571741.6618664525</v>
      </c>
      <c r="G23" s="108">
        <f t="shared" si="3"/>
        <v>7918491.6618664525</v>
      </c>
      <c r="H23" s="108">
        <f t="shared" si="3"/>
        <v>44516200.725381918</v>
      </c>
    </row>
    <row r="24" spans="1:8" s="45" customFormat="1" x14ac:dyDescent="0.2">
      <c r="A24" s="85"/>
      <c r="B24" s="85"/>
      <c r="C24" s="105"/>
      <c r="D24" s="105"/>
      <c r="E24" s="105"/>
      <c r="F24" s="105"/>
      <c r="G24" s="105"/>
      <c r="H24" s="105"/>
    </row>
    <row r="25" spans="1:8" x14ac:dyDescent="0.2">
      <c r="A25" s="85" t="s">
        <v>592</v>
      </c>
      <c r="C25" s="76" t="s">
        <v>0</v>
      </c>
      <c r="D25" s="76" t="s">
        <v>1</v>
      </c>
      <c r="E25" s="76" t="s">
        <v>2</v>
      </c>
      <c r="F25" s="76" t="s">
        <v>3</v>
      </c>
      <c r="G25" s="76" t="s">
        <v>4</v>
      </c>
      <c r="H25" s="76" t="s">
        <v>5</v>
      </c>
    </row>
    <row r="26" spans="1:8" x14ac:dyDescent="0.2">
      <c r="A26" s="109" t="s">
        <v>599</v>
      </c>
      <c r="B26" s="109"/>
      <c r="C26" s="110">
        <f>C20+C22</f>
        <v>867550.36989127798</v>
      </c>
      <c r="D26" s="110">
        <f t="shared" ref="D26:G26" si="4">D20+D22</f>
        <v>732050.36989127798</v>
      </c>
      <c r="E26" s="110">
        <f t="shared" si="4"/>
        <v>757241.66186645289</v>
      </c>
      <c r="F26" s="110">
        <f t="shared" si="4"/>
        <v>712241.66186645289</v>
      </c>
      <c r="G26" s="110">
        <f t="shared" si="4"/>
        <v>739241.66186645289</v>
      </c>
      <c r="H26" s="110">
        <f>SUM(C26:G26)</f>
        <v>3808325.725381915</v>
      </c>
    </row>
    <row r="27" spans="1:8" x14ac:dyDescent="0.2">
      <c r="C27" s="111"/>
    </row>
    <row r="28" spans="1:8" x14ac:dyDescent="0.2">
      <c r="A28" s="138" t="s">
        <v>22</v>
      </c>
      <c r="B28" s="139"/>
      <c r="C28" s="112"/>
      <c r="D28" s="45"/>
      <c r="E28" s="45"/>
      <c r="F28" s="45"/>
      <c r="G28" s="45"/>
      <c r="H28" s="45"/>
    </row>
    <row r="29" spans="1:8" x14ac:dyDescent="0.2">
      <c r="A29" s="58" t="s">
        <v>23</v>
      </c>
      <c r="B29" s="89">
        <f>SUM('NPV of benefits'!B5:B537)</f>
        <v>114934490.56810629</v>
      </c>
      <c r="D29" s="45"/>
      <c r="E29" s="45"/>
      <c r="F29" s="45"/>
      <c r="G29" s="113"/>
    </row>
    <row r="30" spans="1:8" x14ac:dyDescent="0.2">
      <c r="A30" s="94" t="s">
        <v>24</v>
      </c>
      <c r="B30" s="78">
        <f>NPV(Assumptions!B6,C23:G23)</f>
        <v>41079546.155187823</v>
      </c>
      <c r="C30" s="81"/>
      <c r="G30" s="113"/>
    </row>
    <row r="31" spans="1:8" x14ac:dyDescent="0.2">
      <c r="A31" s="140" t="s">
        <v>22</v>
      </c>
      <c r="B31" s="141">
        <f>B29-B30</f>
        <v>73854944.412918478</v>
      </c>
      <c r="G31" s="113"/>
    </row>
    <row r="33" spans="1:8" s="45" customFormat="1" x14ac:dyDescent="0.2">
      <c r="A33" s="105"/>
      <c r="B33" s="105"/>
      <c r="C33" s="105"/>
      <c r="D33" s="105"/>
      <c r="E33" s="105"/>
      <c r="F33" s="105"/>
      <c r="G33" s="105"/>
      <c r="H33" s="105"/>
    </row>
    <row r="34" spans="1:8" x14ac:dyDescent="0.2">
      <c r="A34" s="105"/>
      <c r="B34" s="105"/>
      <c r="C34" s="105"/>
    </row>
    <row r="35" spans="1:8" ht="12.75" customHeight="1" x14ac:dyDescent="0.2">
      <c r="A35" s="105"/>
      <c r="B35" s="105"/>
      <c r="C35" s="105"/>
    </row>
    <row r="36" spans="1:8" ht="12.75" customHeight="1" x14ac:dyDescent="0.2">
      <c r="A36" s="105"/>
      <c r="B36" s="105"/>
      <c r="C36" s="105"/>
    </row>
    <row r="37" spans="1:8" ht="12.75" customHeight="1" x14ac:dyDescent="0.2">
      <c r="A37" s="105"/>
      <c r="B37" s="105"/>
      <c r="C37" s="105"/>
    </row>
    <row r="38" spans="1:8" ht="12.75" customHeight="1" x14ac:dyDescent="0.2">
      <c r="A38" s="105"/>
      <c r="B38" s="105"/>
      <c r="C38" s="105"/>
    </row>
    <row r="39" spans="1:8" x14ac:dyDescent="0.2">
      <c r="A39" s="105"/>
      <c r="B39" s="105"/>
      <c r="C39" s="10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1"/>
  <sheetViews>
    <sheetView showGridLines="0" workbookViewId="0">
      <selection activeCell="A2" sqref="A2"/>
    </sheetView>
  </sheetViews>
  <sheetFormatPr defaultRowHeight="12.75" x14ac:dyDescent="0.2"/>
  <cols>
    <col min="1" max="1" width="46.375" customWidth="1"/>
    <col min="2" max="2" width="16.5" customWidth="1"/>
    <col min="3" max="3" width="11.875" bestFit="1" customWidth="1"/>
    <col min="4" max="4" width="10.875" bestFit="1" customWidth="1"/>
    <col min="7" max="7" width="9.875" bestFit="1" customWidth="1"/>
  </cols>
  <sheetData>
    <row r="1" spans="1:8" ht="21" x14ac:dyDescent="0.35">
      <c r="A1" s="39" t="s">
        <v>617</v>
      </c>
      <c r="B1" s="39"/>
      <c r="C1" s="39"/>
    </row>
    <row r="2" spans="1:8" ht="15.75" x14ac:dyDescent="0.25">
      <c r="A2" s="40" t="s">
        <v>572</v>
      </c>
      <c r="B2" s="40"/>
      <c r="C2" s="40"/>
    </row>
    <row r="4" spans="1:8" x14ac:dyDescent="0.2">
      <c r="A4" s="119" t="s">
        <v>562</v>
      </c>
      <c r="B4" s="120" t="s">
        <v>598</v>
      </c>
    </row>
    <row r="5" spans="1:8" x14ac:dyDescent="0.2">
      <c r="A5" s="116" t="s">
        <v>563</v>
      </c>
      <c r="B5" s="145">
        <v>42800</v>
      </c>
    </row>
    <row r="6" spans="1:8" x14ac:dyDescent="0.2">
      <c r="A6" s="116" t="s">
        <v>564</v>
      </c>
      <c r="B6" s="146">
        <v>69300</v>
      </c>
      <c r="C6" s="1"/>
      <c r="D6" s="1"/>
      <c r="G6" s="6"/>
      <c r="H6" s="6"/>
    </row>
    <row r="7" spans="1:8" x14ac:dyDescent="0.2">
      <c r="A7" s="116" t="s">
        <v>565</v>
      </c>
      <c r="B7" s="146">
        <v>55300</v>
      </c>
      <c r="C7" s="1"/>
      <c r="D7" s="1"/>
      <c r="G7" s="6"/>
      <c r="H7" s="6"/>
    </row>
    <row r="8" spans="1:8" x14ac:dyDescent="0.2">
      <c r="A8" s="116" t="s">
        <v>566</v>
      </c>
      <c r="B8" s="146">
        <v>138100</v>
      </c>
      <c r="C8" s="1"/>
      <c r="D8" s="1"/>
      <c r="G8" s="6"/>
      <c r="H8" s="6"/>
    </row>
    <row r="9" spans="1:8" x14ac:dyDescent="0.2">
      <c r="A9" s="117" t="s">
        <v>567</v>
      </c>
      <c r="B9" s="118">
        <f>AVERAGE(B5:B8)</f>
        <v>76375</v>
      </c>
      <c r="C9" s="1"/>
      <c r="D9" s="1"/>
      <c r="G9" s="6"/>
      <c r="H9" s="6"/>
    </row>
    <row r="10" spans="1:8" x14ac:dyDescent="0.2">
      <c r="A10" s="114"/>
      <c r="B10" s="114"/>
      <c r="G10" s="6"/>
      <c r="H10" s="6"/>
    </row>
    <row r="11" spans="1:8" x14ac:dyDescent="0.2">
      <c r="A11" s="115"/>
      <c r="B11" s="114"/>
      <c r="G11" s="6"/>
      <c r="H11" s="6"/>
    </row>
    <row r="12" spans="1:8" x14ac:dyDescent="0.2">
      <c r="A12" s="114"/>
      <c r="B12" s="114"/>
      <c r="G12" s="6"/>
      <c r="H12" s="6"/>
    </row>
    <row r="13" spans="1:8" x14ac:dyDescent="0.2">
      <c r="A13" s="3"/>
      <c r="D13" s="1"/>
      <c r="G13" s="6"/>
      <c r="H13" s="6"/>
    </row>
    <row r="14" spans="1:8" x14ac:dyDescent="0.2">
      <c r="A14" s="3"/>
      <c r="C14" s="1"/>
      <c r="D14" s="1"/>
      <c r="G14" s="6"/>
      <c r="H14" s="6"/>
    </row>
    <row r="15" spans="1:8" x14ac:dyDescent="0.2">
      <c r="A15" s="3"/>
      <c r="C15" s="1"/>
      <c r="D15" s="1"/>
      <c r="G15" s="6"/>
      <c r="H15" s="6"/>
    </row>
    <row r="16" spans="1:8" x14ac:dyDescent="0.2">
      <c r="A16" s="3"/>
      <c r="C16" s="1"/>
      <c r="D16" s="1"/>
      <c r="G16" s="6"/>
      <c r="H16" s="6"/>
    </row>
    <row r="17" spans="1:8" x14ac:dyDescent="0.2">
      <c r="A17" s="3"/>
      <c r="G17" s="6"/>
      <c r="H17" s="6"/>
    </row>
    <row r="18" spans="1:8" x14ac:dyDescent="0.2">
      <c r="A18" s="2"/>
      <c r="G18" s="6"/>
      <c r="H18" s="6"/>
    </row>
    <row r="19" spans="1:8" x14ac:dyDescent="0.2">
      <c r="A19" s="3"/>
      <c r="G19" s="6"/>
      <c r="H19" s="6"/>
    </row>
    <row r="20" spans="1:8" x14ac:dyDescent="0.2">
      <c r="A20" s="3"/>
      <c r="C20" s="1"/>
      <c r="D20" s="1"/>
      <c r="G20" s="6"/>
      <c r="H20" s="6"/>
    </row>
    <row r="21" spans="1:8" x14ac:dyDescent="0.2">
      <c r="A21" s="3"/>
      <c r="C21" s="1"/>
      <c r="D21" s="1"/>
      <c r="G21" s="6"/>
      <c r="H21" s="6"/>
    </row>
    <row r="22" spans="1:8" x14ac:dyDescent="0.2">
      <c r="A22" s="3"/>
      <c r="C22" s="1"/>
      <c r="D22" s="1"/>
      <c r="G22" s="6"/>
      <c r="H22" s="6"/>
    </row>
    <row r="23" spans="1:8" x14ac:dyDescent="0.2">
      <c r="A23" s="3"/>
      <c r="C23" s="1"/>
      <c r="D23" s="1"/>
      <c r="G23" s="6"/>
      <c r="H23" s="6"/>
    </row>
    <row r="24" spans="1:8" x14ac:dyDescent="0.2">
      <c r="G24" s="6"/>
      <c r="H24" s="6"/>
    </row>
    <row r="25" spans="1:8" x14ac:dyDescent="0.2">
      <c r="G25" s="6"/>
      <c r="H25" s="6"/>
    </row>
    <row r="26" spans="1:8" x14ac:dyDescent="0.2">
      <c r="B26" s="1"/>
      <c r="C26" s="1"/>
      <c r="D26" s="1"/>
      <c r="G26" s="6"/>
      <c r="H26" s="6"/>
    </row>
    <row r="27" spans="1:8" x14ac:dyDescent="0.2">
      <c r="B27" s="1"/>
      <c r="C27" s="1"/>
      <c r="D27" s="1"/>
      <c r="G27" s="6"/>
      <c r="H27" s="6"/>
    </row>
    <row r="28" spans="1:8" x14ac:dyDescent="0.2">
      <c r="B28" s="1"/>
      <c r="C28" s="1"/>
      <c r="D28" s="1"/>
    </row>
    <row r="29" spans="1:8" x14ac:dyDescent="0.2">
      <c r="B29" s="1"/>
      <c r="C29" s="1"/>
      <c r="D29" s="1"/>
    </row>
    <row r="30" spans="1:8" x14ac:dyDescent="0.2">
      <c r="B30" s="1"/>
      <c r="C30" s="1"/>
      <c r="D30" s="1"/>
    </row>
    <row r="31" spans="1:8" x14ac:dyDescent="0.2">
      <c r="C31" s="1"/>
      <c r="D31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47"/>
  <sheetViews>
    <sheetView showGridLines="0" zoomScale="85" zoomScaleNormal="85" workbookViewId="0">
      <selection activeCell="D25" sqref="D25"/>
    </sheetView>
  </sheetViews>
  <sheetFormatPr defaultRowHeight="12.75" customHeight="1" x14ac:dyDescent="0.2"/>
  <cols>
    <col min="1" max="1" width="50.625" style="58" customWidth="1"/>
    <col min="2" max="2" width="18.75" style="58" customWidth="1"/>
    <col min="3" max="5" width="11.875" style="58" bestFit="1" customWidth="1"/>
    <col min="6" max="7" width="10.875" style="58" bestFit="1" customWidth="1"/>
    <col min="8" max="14" width="9" style="58"/>
    <col min="15" max="15" width="18.375" style="58" customWidth="1"/>
    <col min="16" max="16384" width="9" style="58"/>
  </cols>
  <sheetData>
    <row r="1" spans="1:8" ht="21" x14ac:dyDescent="0.35">
      <c r="A1" s="39" t="s">
        <v>617</v>
      </c>
      <c r="B1" s="40"/>
      <c r="C1" s="40"/>
      <c r="D1" s="40"/>
      <c r="E1" s="40"/>
      <c r="F1" s="40"/>
      <c r="G1" s="40"/>
      <c r="H1" s="40"/>
    </row>
    <row r="2" spans="1:8" ht="15.75" x14ac:dyDescent="0.25">
      <c r="A2" s="40" t="s">
        <v>572</v>
      </c>
      <c r="B2" s="40"/>
      <c r="C2" s="40"/>
      <c r="D2" s="40"/>
      <c r="E2" s="40"/>
      <c r="F2" s="40"/>
      <c r="G2" s="40"/>
      <c r="H2" s="40"/>
    </row>
    <row r="3" spans="1:8" ht="15.75" x14ac:dyDescent="0.25">
      <c r="A3" s="74" t="s">
        <v>604</v>
      </c>
      <c r="B3" s="40"/>
      <c r="C3" s="40"/>
      <c r="D3" s="40"/>
      <c r="E3" s="40"/>
      <c r="F3" s="40"/>
      <c r="G3" s="40"/>
      <c r="H3" s="40"/>
    </row>
    <row r="4" spans="1:8" ht="12.75" customHeight="1" x14ac:dyDescent="0.2">
      <c r="A4" s="55"/>
    </row>
    <row r="5" spans="1:8" ht="12.75" customHeight="1" x14ac:dyDescent="0.2">
      <c r="A5" s="134" t="s">
        <v>621</v>
      </c>
      <c r="B5" s="75"/>
    </row>
    <row r="6" spans="1:8" ht="12.75" customHeight="1" x14ac:dyDescent="0.2">
      <c r="A6" s="135" t="s">
        <v>12</v>
      </c>
      <c r="B6" s="144">
        <v>6663</v>
      </c>
    </row>
    <row r="7" spans="1:8" ht="12.75" customHeight="1" x14ac:dyDescent="0.2">
      <c r="A7" s="135" t="s">
        <v>13</v>
      </c>
      <c r="B7" s="144">
        <v>7166</v>
      </c>
    </row>
    <row r="8" spans="1:8" ht="12.75" customHeight="1" x14ac:dyDescent="0.2">
      <c r="A8" s="135" t="s">
        <v>14</v>
      </c>
      <c r="B8" s="144">
        <v>1215</v>
      </c>
    </row>
    <row r="9" spans="1:8" ht="12.75" customHeight="1" x14ac:dyDescent="0.2">
      <c r="A9" s="55"/>
    </row>
    <row r="10" spans="1:8" ht="12.75" customHeight="1" x14ac:dyDescent="0.2">
      <c r="A10" s="79"/>
      <c r="B10" s="80"/>
      <c r="C10" s="81"/>
    </row>
    <row r="11" spans="1:8" ht="12.75" customHeight="1" x14ac:dyDescent="0.2">
      <c r="A11" s="83" t="s">
        <v>620</v>
      </c>
      <c r="B11" s="82"/>
      <c r="C11" s="81"/>
    </row>
    <row r="12" spans="1:8" ht="12.75" customHeight="1" x14ac:dyDescent="0.2">
      <c r="A12" s="79" t="s">
        <v>15</v>
      </c>
      <c r="B12" s="144">
        <v>129983</v>
      </c>
      <c r="C12" s="81"/>
    </row>
    <row r="13" spans="1:8" ht="12.75" customHeight="1" x14ac:dyDescent="0.2">
      <c r="A13" s="79" t="s">
        <v>16</v>
      </c>
      <c r="B13" s="144">
        <v>14320</v>
      </c>
      <c r="C13" s="81"/>
    </row>
    <row r="14" spans="1:8" ht="12.75" customHeight="1" x14ac:dyDescent="0.2">
      <c r="A14" s="79" t="s">
        <v>605</v>
      </c>
      <c r="B14" s="77">
        <f>SUM(B12:B13)</f>
        <v>144303</v>
      </c>
      <c r="C14" s="81"/>
    </row>
    <row r="15" spans="1:8" ht="12.75" customHeight="1" x14ac:dyDescent="0.2">
      <c r="A15" s="79" t="s">
        <v>606</v>
      </c>
      <c r="B15" s="128">
        <f>B7</f>
        <v>7166</v>
      </c>
      <c r="C15" s="81"/>
    </row>
    <row r="16" spans="1:8" ht="12.75" customHeight="1" x14ac:dyDescent="0.2">
      <c r="A16" s="83" t="s">
        <v>607</v>
      </c>
      <c r="B16" s="149">
        <v>4.9659397240528612E-2</v>
      </c>
      <c r="C16" s="81"/>
    </row>
    <row r="17" spans="1:13" ht="12.75" customHeight="1" x14ac:dyDescent="0.2">
      <c r="A17" s="79"/>
      <c r="B17" s="80"/>
      <c r="C17" s="81"/>
    </row>
    <row r="18" spans="1:13" ht="12.75" customHeight="1" x14ac:dyDescent="0.2">
      <c r="A18" s="79"/>
      <c r="B18" s="80"/>
      <c r="C18" s="81"/>
    </row>
    <row r="19" spans="1:13" ht="12.75" customHeight="1" x14ac:dyDescent="0.2">
      <c r="A19" s="84" t="s">
        <v>608</v>
      </c>
    </row>
    <row r="20" spans="1:13" ht="12.75" customHeight="1" x14ac:dyDescent="0.2">
      <c r="A20" s="85" t="s">
        <v>591</v>
      </c>
      <c r="B20" s="86" t="s">
        <v>17</v>
      </c>
      <c r="C20" s="122" t="s">
        <v>18</v>
      </c>
      <c r="F20" s="84"/>
      <c r="J20" s="85"/>
    </row>
    <row r="21" spans="1:13" ht="12.75" customHeight="1" x14ac:dyDescent="0.2">
      <c r="A21" s="47">
        <v>2019</v>
      </c>
      <c r="B21" s="144">
        <v>75053.371769115183</v>
      </c>
      <c r="C21" s="77"/>
      <c r="E21" s="87"/>
      <c r="G21" s="77"/>
      <c r="H21" s="77"/>
      <c r="I21" s="87"/>
      <c r="K21" s="77"/>
      <c r="M21" s="88"/>
    </row>
    <row r="22" spans="1:13" ht="12.75" customHeight="1" x14ac:dyDescent="0.2">
      <c r="A22" s="47">
        <v>2020</v>
      </c>
      <c r="B22" s="144">
        <v>88187.736734590508</v>
      </c>
      <c r="C22" s="89"/>
      <c r="G22" s="77"/>
      <c r="H22" s="77"/>
      <c r="K22" s="77"/>
      <c r="L22" s="90"/>
    </row>
    <row r="23" spans="1:13" ht="12.75" customHeight="1" x14ac:dyDescent="0.2">
      <c r="A23" s="47">
        <v>2021</v>
      </c>
      <c r="B23" s="144">
        <v>100819.99915587595</v>
      </c>
      <c r="C23" s="89">
        <f>(B23-B22)*$B$16</f>
        <v>627.3105376252156</v>
      </c>
      <c r="G23" s="77"/>
      <c r="H23" s="77"/>
      <c r="K23" s="77"/>
      <c r="L23" s="90"/>
    </row>
    <row r="24" spans="1:13" ht="12.75" customHeight="1" x14ac:dyDescent="0.2">
      <c r="A24" s="47">
        <v>2022</v>
      </c>
      <c r="B24" s="144">
        <v>113452.26157716138</v>
      </c>
      <c r="C24" s="89">
        <f t="shared" ref="C24:C27" si="0">(B24-B23)*$B$16</f>
        <v>627.31053762521492</v>
      </c>
      <c r="G24" s="77"/>
      <c r="H24" s="77"/>
      <c r="K24" s="77"/>
      <c r="L24" s="90"/>
    </row>
    <row r="25" spans="1:13" ht="12.75" customHeight="1" x14ac:dyDescent="0.2">
      <c r="A25" s="47">
        <v>2023</v>
      </c>
      <c r="B25" s="144">
        <v>126036.70470852396</v>
      </c>
      <c r="C25" s="89">
        <f t="shared" si="0"/>
        <v>624.93586051117632</v>
      </c>
      <c r="G25" s="77"/>
      <c r="H25" s="77"/>
      <c r="K25" s="77"/>
      <c r="L25" s="90"/>
    </row>
    <row r="26" spans="1:13" ht="12.75" customHeight="1" x14ac:dyDescent="0.2">
      <c r="A26" s="47">
        <v>2024</v>
      </c>
      <c r="B26" s="144">
        <v>138621.14783988654</v>
      </c>
      <c r="C26" s="89">
        <f t="shared" si="0"/>
        <v>624.93586051117632</v>
      </c>
      <c r="G26" s="77"/>
      <c r="H26" s="77"/>
      <c r="K26" s="77"/>
      <c r="L26" s="90"/>
    </row>
    <row r="27" spans="1:13" ht="12.75" customHeight="1" x14ac:dyDescent="0.2">
      <c r="A27" s="136">
        <v>2025</v>
      </c>
      <c r="B27" s="144">
        <v>151205.59097124913</v>
      </c>
      <c r="C27" s="89">
        <f t="shared" si="0"/>
        <v>624.93586051117632</v>
      </c>
      <c r="G27" s="77"/>
      <c r="H27" s="77"/>
      <c r="K27" s="77"/>
      <c r="L27" s="90"/>
    </row>
    <row r="28" spans="1:13" ht="12.75" customHeight="1" x14ac:dyDescent="0.2">
      <c r="A28" s="55"/>
    </row>
    <row r="29" spans="1:13" ht="12.75" customHeight="1" x14ac:dyDescent="0.2">
      <c r="A29" s="85" t="s">
        <v>619</v>
      </c>
      <c r="B29" s="91"/>
    </row>
    <row r="30" spans="1:13" ht="12.75" customHeight="1" x14ac:dyDescent="0.2">
      <c r="A30" s="58" t="s">
        <v>622</v>
      </c>
      <c r="B30" s="147">
        <v>235000</v>
      </c>
      <c r="J30" s="92"/>
    </row>
    <row r="31" spans="1:13" ht="12.75" customHeight="1" x14ac:dyDescent="0.2">
      <c r="A31" s="58" t="s">
        <v>19</v>
      </c>
      <c r="B31" s="143">
        <v>130</v>
      </c>
      <c r="J31" s="92"/>
    </row>
    <row r="32" spans="1:13" ht="12.75" customHeight="1" x14ac:dyDescent="0.2">
      <c r="J32" s="92"/>
    </row>
    <row r="33" spans="1:10" x14ac:dyDescent="0.2">
      <c r="A33" s="85" t="s">
        <v>609</v>
      </c>
      <c r="C33" s="76" t="s">
        <v>0</v>
      </c>
      <c r="D33" s="76" t="s">
        <v>1</v>
      </c>
      <c r="E33" s="76" t="s">
        <v>2</v>
      </c>
      <c r="F33" s="76" t="s">
        <v>3</v>
      </c>
      <c r="G33" s="76" t="s">
        <v>4</v>
      </c>
    </row>
    <row r="34" spans="1:10" x14ac:dyDescent="0.2">
      <c r="A34" s="58" t="s">
        <v>610</v>
      </c>
      <c r="C34" s="148">
        <v>0.5</v>
      </c>
      <c r="D34" s="148">
        <v>0</v>
      </c>
      <c r="E34" s="148">
        <v>0</v>
      </c>
      <c r="F34" s="148">
        <v>0</v>
      </c>
      <c r="G34" s="148">
        <v>0</v>
      </c>
    </row>
    <row r="35" spans="1:10" x14ac:dyDescent="0.2">
      <c r="A35" s="58" t="s">
        <v>611</v>
      </c>
      <c r="C35" s="148">
        <v>0.1</v>
      </c>
      <c r="D35" s="148">
        <v>0.1</v>
      </c>
      <c r="E35" s="148">
        <v>0.1</v>
      </c>
      <c r="F35" s="148">
        <v>0.1</v>
      </c>
      <c r="G35" s="148">
        <v>0.1</v>
      </c>
    </row>
    <row r="36" spans="1:10" ht="12.75" customHeight="1" x14ac:dyDescent="0.2">
      <c r="J36" s="92"/>
    </row>
    <row r="37" spans="1:10" ht="15.75" x14ac:dyDescent="0.25">
      <c r="A37" s="74" t="s">
        <v>612</v>
      </c>
      <c r="B37" s="40"/>
      <c r="C37" s="124"/>
      <c r="D37" s="124"/>
      <c r="E37" s="124"/>
      <c r="F37" s="124"/>
      <c r="G37" s="124"/>
      <c r="H37" s="40"/>
    </row>
    <row r="38" spans="1:10" ht="12.75" customHeight="1" x14ac:dyDescent="0.2">
      <c r="J38" s="92"/>
    </row>
    <row r="39" spans="1:10" x14ac:dyDescent="0.2">
      <c r="A39" s="93" t="s">
        <v>595</v>
      </c>
      <c r="B39" s="94"/>
      <c r="C39" s="76" t="s">
        <v>0</v>
      </c>
      <c r="D39" s="76" t="s">
        <v>1</v>
      </c>
      <c r="E39" s="76" t="s">
        <v>2</v>
      </c>
      <c r="F39" s="76" t="s">
        <v>3</v>
      </c>
      <c r="G39" s="76" t="s">
        <v>4</v>
      </c>
      <c r="H39" s="76" t="s">
        <v>5</v>
      </c>
    </row>
    <row r="40" spans="1:10" ht="12.75" customHeight="1" x14ac:dyDescent="0.2">
      <c r="A40" s="58" t="s">
        <v>20</v>
      </c>
      <c r="C40" s="95">
        <f>$B$30*C34</f>
        <v>117500</v>
      </c>
      <c r="D40" s="95">
        <f t="shared" ref="D40:G40" si="1">$B$30*D34*0.5</f>
        <v>0</v>
      </c>
      <c r="E40" s="95">
        <f t="shared" si="1"/>
        <v>0</v>
      </c>
      <c r="F40" s="95">
        <f t="shared" si="1"/>
        <v>0</v>
      </c>
      <c r="G40" s="95">
        <f t="shared" si="1"/>
        <v>0</v>
      </c>
      <c r="H40" s="100">
        <f>SUM(C40:G40)</f>
        <v>117500</v>
      </c>
      <c r="J40" s="92"/>
    </row>
    <row r="41" spans="1:10" ht="12.75" customHeight="1" x14ac:dyDescent="0.2">
      <c r="A41" s="58" t="s">
        <v>21</v>
      </c>
      <c r="C41" s="95">
        <f>$B$30*C35</f>
        <v>23500</v>
      </c>
      <c r="D41" s="95">
        <f t="shared" ref="D41:G41" si="2">$B$30*D35</f>
        <v>23500</v>
      </c>
      <c r="E41" s="95">
        <f t="shared" si="2"/>
        <v>23500</v>
      </c>
      <c r="F41" s="95">
        <f t="shared" si="2"/>
        <v>23500</v>
      </c>
      <c r="G41" s="95">
        <f t="shared" si="2"/>
        <v>23500</v>
      </c>
      <c r="H41" s="100">
        <f>SUM(C41:G41)</f>
        <v>117500</v>
      </c>
      <c r="J41" s="92"/>
    </row>
    <row r="42" spans="1:10" ht="12.75" customHeight="1" x14ac:dyDescent="0.2">
      <c r="A42" s="94" t="s">
        <v>613</v>
      </c>
      <c r="B42" s="94"/>
      <c r="C42" s="96">
        <f>C23*$B$31</f>
        <v>81550.369891278024</v>
      </c>
      <c r="D42" s="96">
        <f>C24*$B$31</f>
        <v>81550.369891277936</v>
      </c>
      <c r="E42" s="96">
        <f>C25*$B$31</f>
        <v>81241.661866452923</v>
      </c>
      <c r="F42" s="96">
        <f>C26*$B$31</f>
        <v>81241.661866452923</v>
      </c>
      <c r="G42" s="96">
        <f>C27*$B$31</f>
        <v>81241.661866452923</v>
      </c>
      <c r="H42" s="100">
        <f>SUM(C42:G42)</f>
        <v>406825.72538191476</v>
      </c>
    </row>
    <row r="43" spans="1:10" ht="12.75" customHeight="1" x14ac:dyDescent="0.2">
      <c r="A43" s="85" t="s">
        <v>603</v>
      </c>
      <c r="B43" s="85"/>
      <c r="C43" s="97">
        <f t="shared" ref="C43:G43" si="3">SUM(C40:C42)</f>
        <v>222550.36989127804</v>
      </c>
      <c r="D43" s="97">
        <f t="shared" si="3"/>
        <v>105050.36989127794</v>
      </c>
      <c r="E43" s="97">
        <f t="shared" si="3"/>
        <v>104741.66186645292</v>
      </c>
      <c r="F43" s="97">
        <f t="shared" si="3"/>
        <v>104741.66186645292</v>
      </c>
      <c r="G43" s="97">
        <f t="shared" si="3"/>
        <v>104741.66186645292</v>
      </c>
      <c r="H43" s="101">
        <f t="shared" ref="H43" si="4">SUM(H40:H42)</f>
        <v>641825.72538191476</v>
      </c>
    </row>
    <row r="45" spans="1:10" ht="12.75" customHeight="1" x14ac:dyDescent="0.2">
      <c r="C45" s="98"/>
      <c r="D45" s="98"/>
      <c r="E45" s="98"/>
      <c r="F45" s="98"/>
      <c r="G45" s="98"/>
      <c r="H45" s="99"/>
    </row>
    <row r="46" spans="1:10" ht="12.75" customHeight="1" x14ac:dyDescent="0.2">
      <c r="C46" s="99"/>
      <c r="D46" s="99"/>
      <c r="E46" s="99"/>
      <c r="F46" s="99"/>
      <c r="G46" s="99"/>
      <c r="H46" s="99"/>
    </row>
    <row r="47" spans="1:10" ht="12.75" customHeight="1" x14ac:dyDescent="0.2">
      <c r="C47" s="98"/>
      <c r="D47" s="98"/>
      <c r="E47" s="98"/>
      <c r="F47" s="98"/>
      <c r="G47" s="98"/>
      <c r="H47" s="9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10"/>
  <sheetViews>
    <sheetView showGridLines="0" zoomScale="85" zoomScaleNormal="85" workbookViewId="0">
      <selection activeCell="C9" sqref="C9"/>
    </sheetView>
  </sheetViews>
  <sheetFormatPr defaultRowHeight="12.75" x14ac:dyDescent="0.2"/>
  <cols>
    <col min="1" max="1" width="41.375" style="58" bestFit="1" customWidth="1"/>
    <col min="2" max="2" width="9" style="58"/>
    <col min="3" max="8" width="8.875" style="58" customWidth="1"/>
    <col min="9" max="16384" width="9" style="58"/>
  </cols>
  <sheetData>
    <row r="1" spans="1:9" ht="21" x14ac:dyDescent="0.35">
      <c r="A1" s="7" t="s">
        <v>617</v>
      </c>
      <c r="B1" s="8"/>
      <c r="C1" s="8"/>
      <c r="D1" s="8"/>
      <c r="E1" s="8"/>
      <c r="F1" s="8"/>
      <c r="G1" s="8"/>
      <c r="H1" s="8"/>
    </row>
    <row r="2" spans="1:9" customFormat="1" ht="18.75" x14ac:dyDescent="0.3">
      <c r="A2" s="10" t="s">
        <v>572</v>
      </c>
      <c r="B2" s="8"/>
      <c r="C2" s="8"/>
      <c r="D2" s="8"/>
      <c r="E2" s="8"/>
      <c r="F2" s="8"/>
      <c r="G2" s="8"/>
      <c r="H2" s="8"/>
      <c r="I2" s="58"/>
    </row>
    <row r="3" spans="1:9" customFormat="1" x14ac:dyDescent="0.2">
      <c r="A3" s="121" t="s">
        <v>623</v>
      </c>
      <c r="B3" s="121"/>
      <c r="C3" s="121"/>
      <c r="D3" s="121"/>
      <c r="E3" s="121"/>
      <c r="F3" s="121"/>
      <c r="G3" s="121"/>
      <c r="H3" s="121"/>
      <c r="I3" s="58"/>
    </row>
    <row r="5" spans="1:9" x14ac:dyDescent="0.2">
      <c r="A5" s="58" t="s">
        <v>614</v>
      </c>
      <c r="B5" s="87">
        <f>COUNT('Aug cost'!B5)/COUNT('Aug cost'!B5:B8)</f>
        <v>0.25</v>
      </c>
    </row>
    <row r="6" spans="1:9" x14ac:dyDescent="0.2">
      <c r="A6" s="55" t="s">
        <v>615</v>
      </c>
      <c r="B6" s="128">
        <f>'Aug cost'!B5</f>
        <v>42800</v>
      </c>
    </row>
    <row r="8" spans="1:9" x14ac:dyDescent="0.2">
      <c r="A8" s="125"/>
      <c r="B8" s="125"/>
      <c r="C8" s="126" t="s">
        <v>0</v>
      </c>
      <c r="D8" s="126" t="s">
        <v>1</v>
      </c>
      <c r="E8" s="126" t="s">
        <v>2</v>
      </c>
      <c r="F8" s="126" t="s">
        <v>3</v>
      </c>
      <c r="G8" s="126" t="s">
        <v>4</v>
      </c>
      <c r="H8" s="127" t="s">
        <v>5</v>
      </c>
    </row>
    <row r="9" spans="1:9" x14ac:dyDescent="0.2">
      <c r="A9" s="58" t="s">
        <v>616</v>
      </c>
      <c r="C9" s="90">
        <f>Summary!C10*$B$5</f>
        <v>23.5</v>
      </c>
      <c r="D9" s="90">
        <f>Summary!D10*$B$5</f>
        <v>30</v>
      </c>
      <c r="E9" s="90">
        <f>Summary!E10*$B$5</f>
        <v>27.25</v>
      </c>
      <c r="F9" s="90">
        <f>Summary!F10*$B$5</f>
        <v>29</v>
      </c>
      <c r="G9" s="133">
        <f>Summary!G10*$B$5</f>
        <v>23.5</v>
      </c>
      <c r="H9" s="133">
        <f>SUM(C9:G9)</f>
        <v>133.25</v>
      </c>
    </row>
    <row r="10" spans="1:9" x14ac:dyDescent="0.2">
      <c r="A10" s="55"/>
      <c r="B10" s="55"/>
      <c r="C10" s="128"/>
      <c r="D10" s="128"/>
      <c r="E10" s="128"/>
      <c r="F10" s="128"/>
      <c r="G10" s="128"/>
      <c r="H10" s="12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537"/>
  <sheetViews>
    <sheetView showGridLines="0" topLeftCell="A4" zoomScale="85" zoomScaleNormal="85" workbookViewId="0">
      <selection activeCell="B5" sqref="B5"/>
    </sheetView>
  </sheetViews>
  <sheetFormatPr defaultRowHeight="12.75" x14ac:dyDescent="0.2"/>
  <cols>
    <col min="1" max="1" width="17.875" style="58" bestFit="1" customWidth="1"/>
    <col min="2" max="2" width="14.375" style="58" bestFit="1" customWidth="1"/>
    <col min="3" max="3" width="8.25" style="58" bestFit="1" customWidth="1"/>
    <col min="4" max="4" width="19.625" style="58" bestFit="1" customWidth="1"/>
    <col min="5" max="5" width="9" style="58"/>
    <col min="6" max="6" width="13.625" style="58" bestFit="1" customWidth="1"/>
    <col min="7" max="16384" width="9" style="58"/>
  </cols>
  <sheetData>
    <row r="1" spans="1:6" ht="21" x14ac:dyDescent="0.35">
      <c r="A1" s="7" t="s">
        <v>617</v>
      </c>
      <c r="B1" s="8"/>
      <c r="C1" s="8"/>
      <c r="D1" s="8"/>
      <c r="E1" s="8"/>
    </row>
    <row r="2" spans="1:6" ht="18.75" x14ac:dyDescent="0.3">
      <c r="A2" s="10" t="s">
        <v>572</v>
      </c>
      <c r="B2" s="8"/>
      <c r="C2" s="8"/>
      <c r="D2" s="8"/>
      <c r="E2" s="8"/>
    </row>
    <row r="3" spans="1:6" ht="13.5" thickBot="1" x14ac:dyDescent="0.25"/>
    <row r="4" spans="1:6" ht="26.25" thickBot="1" x14ac:dyDescent="0.25">
      <c r="A4" s="58" t="s">
        <v>28</v>
      </c>
      <c r="B4" s="129" t="s">
        <v>29</v>
      </c>
    </row>
    <row r="5" spans="1:6" x14ac:dyDescent="0.2">
      <c r="A5" s="58" t="s">
        <v>30</v>
      </c>
      <c r="B5" s="130">
        <v>154153.18913996324</v>
      </c>
      <c r="F5" s="131"/>
    </row>
    <row r="6" spans="1:6" x14ac:dyDescent="0.2">
      <c r="A6" s="58" t="s">
        <v>31</v>
      </c>
      <c r="B6" s="130">
        <v>109534.50882674508</v>
      </c>
      <c r="F6" s="131"/>
    </row>
    <row r="7" spans="1:6" x14ac:dyDescent="0.2">
      <c r="A7" s="58" t="s">
        <v>32</v>
      </c>
      <c r="B7" s="130">
        <v>104220.01091290753</v>
      </c>
    </row>
    <row r="8" spans="1:6" x14ac:dyDescent="0.2">
      <c r="A8" s="58" t="s">
        <v>33</v>
      </c>
      <c r="B8" s="130">
        <v>190800.74577325795</v>
      </c>
    </row>
    <row r="9" spans="1:6" x14ac:dyDescent="0.2">
      <c r="A9" s="58" t="s">
        <v>34</v>
      </c>
      <c r="B9" s="130">
        <v>363795.39987600816</v>
      </c>
    </row>
    <row r="10" spans="1:6" x14ac:dyDescent="0.2">
      <c r="A10" s="58" t="s">
        <v>35</v>
      </c>
      <c r="B10" s="130">
        <v>267200.21075826837</v>
      </c>
    </row>
    <row r="11" spans="1:6" x14ac:dyDescent="0.2">
      <c r="A11" s="58" t="s">
        <v>36</v>
      </c>
      <c r="B11" s="130">
        <v>244304.65313474002</v>
      </c>
    </row>
    <row r="12" spans="1:6" x14ac:dyDescent="0.2">
      <c r="A12" s="58" t="s">
        <v>37</v>
      </c>
      <c r="B12" s="130">
        <v>219856.36131749954</v>
      </c>
    </row>
    <row r="13" spans="1:6" x14ac:dyDescent="0.2">
      <c r="A13" s="58" t="s">
        <v>38</v>
      </c>
      <c r="B13" s="130">
        <v>446209.34687373368</v>
      </c>
    </row>
    <row r="14" spans="1:6" x14ac:dyDescent="0.2">
      <c r="A14" s="58" t="s">
        <v>39</v>
      </c>
      <c r="B14" s="130">
        <v>76703.940356842213</v>
      </c>
    </row>
    <row r="15" spans="1:6" x14ac:dyDescent="0.2">
      <c r="A15" s="58" t="s">
        <v>40</v>
      </c>
      <c r="B15" s="130">
        <v>489585.39093413803</v>
      </c>
    </row>
    <row r="16" spans="1:6" x14ac:dyDescent="0.2">
      <c r="A16" s="58" t="s">
        <v>41</v>
      </c>
      <c r="B16" s="130">
        <v>183802.19160910542</v>
      </c>
    </row>
    <row r="17" spans="1:2" x14ac:dyDescent="0.2">
      <c r="A17" s="58" t="s">
        <v>42</v>
      </c>
      <c r="B17" s="130">
        <v>79663.297223469825</v>
      </c>
    </row>
    <row r="18" spans="1:2" x14ac:dyDescent="0.2">
      <c r="A18" s="58" t="s">
        <v>43</v>
      </c>
      <c r="B18" s="130">
        <v>147117.16274146645</v>
      </c>
    </row>
    <row r="19" spans="1:2" x14ac:dyDescent="0.2">
      <c r="A19" s="58" t="s">
        <v>44</v>
      </c>
      <c r="B19" s="130">
        <v>290463.63162646967</v>
      </c>
    </row>
    <row r="20" spans="1:2" x14ac:dyDescent="0.2">
      <c r="A20" s="58" t="s">
        <v>45</v>
      </c>
      <c r="B20" s="130">
        <v>76426.074300328983</v>
      </c>
    </row>
    <row r="21" spans="1:2" x14ac:dyDescent="0.2">
      <c r="A21" s="58" t="s">
        <v>46</v>
      </c>
      <c r="B21" s="130">
        <v>116776.47473393338</v>
      </c>
    </row>
    <row r="22" spans="1:2" x14ac:dyDescent="0.2">
      <c r="A22" s="58" t="s">
        <v>47</v>
      </c>
      <c r="B22" s="130">
        <v>189069.65883364514</v>
      </c>
    </row>
    <row r="23" spans="1:2" x14ac:dyDescent="0.2">
      <c r="A23" s="58" t="s">
        <v>48</v>
      </c>
      <c r="B23" s="130">
        <v>204212.55411578098</v>
      </c>
    </row>
    <row r="24" spans="1:2" x14ac:dyDescent="0.2">
      <c r="A24" s="58" t="s">
        <v>49</v>
      </c>
      <c r="B24" s="130">
        <v>391897.90976020665</v>
      </c>
    </row>
    <row r="25" spans="1:2" x14ac:dyDescent="0.2">
      <c r="A25" s="58" t="s">
        <v>50</v>
      </c>
      <c r="B25" s="130">
        <v>205553.60763125206</v>
      </c>
    </row>
    <row r="26" spans="1:2" x14ac:dyDescent="0.2">
      <c r="A26" s="58" t="s">
        <v>51</v>
      </c>
      <c r="B26" s="130">
        <v>193676.99254215017</v>
      </c>
    </row>
    <row r="27" spans="1:2" x14ac:dyDescent="0.2">
      <c r="A27" s="58" t="s">
        <v>52</v>
      </c>
      <c r="B27" s="130">
        <v>77714.692917124979</v>
      </c>
    </row>
    <row r="28" spans="1:2" x14ac:dyDescent="0.2">
      <c r="A28" s="58" t="s">
        <v>53</v>
      </c>
      <c r="B28" s="130">
        <v>79923.159873573328</v>
      </c>
    </row>
    <row r="29" spans="1:2" x14ac:dyDescent="0.2">
      <c r="A29" s="58" t="s">
        <v>54</v>
      </c>
      <c r="B29" s="130">
        <v>78157.290770482781</v>
      </c>
    </row>
    <row r="30" spans="1:2" x14ac:dyDescent="0.2">
      <c r="A30" s="58" t="s">
        <v>55</v>
      </c>
      <c r="B30" s="130">
        <v>96402.588525437386</v>
      </c>
    </row>
    <row r="31" spans="1:2" x14ac:dyDescent="0.2">
      <c r="A31" s="58" t="s">
        <v>56</v>
      </c>
      <c r="B31" s="130">
        <v>106524.64538254494</v>
      </c>
    </row>
    <row r="32" spans="1:2" x14ac:dyDescent="0.2">
      <c r="A32" s="58" t="s">
        <v>57</v>
      </c>
      <c r="B32" s="130">
        <v>77189.564195503204</v>
      </c>
    </row>
    <row r="33" spans="1:2" x14ac:dyDescent="0.2">
      <c r="A33" s="58" t="s">
        <v>58</v>
      </c>
      <c r="B33" s="130">
        <v>93831.61139231149</v>
      </c>
    </row>
    <row r="34" spans="1:2" x14ac:dyDescent="0.2">
      <c r="A34" s="58" t="s">
        <v>59</v>
      </c>
      <c r="B34" s="130">
        <v>259258.42801522708</v>
      </c>
    </row>
    <row r="35" spans="1:2" x14ac:dyDescent="0.2">
      <c r="A35" s="58" t="s">
        <v>60</v>
      </c>
      <c r="B35" s="130">
        <v>141853.06643654153</v>
      </c>
    </row>
    <row r="36" spans="1:2" x14ac:dyDescent="0.2">
      <c r="A36" s="58" t="s">
        <v>61</v>
      </c>
      <c r="B36" s="130">
        <v>138006.36576873454</v>
      </c>
    </row>
    <row r="37" spans="1:2" x14ac:dyDescent="0.2">
      <c r="A37" s="58" t="s">
        <v>62</v>
      </c>
      <c r="B37" s="130">
        <v>77873.914655410408</v>
      </c>
    </row>
    <row r="38" spans="1:2" x14ac:dyDescent="0.2">
      <c r="A38" s="58" t="s">
        <v>63</v>
      </c>
      <c r="B38" s="130">
        <v>76800.568034814525</v>
      </c>
    </row>
    <row r="39" spans="1:2" x14ac:dyDescent="0.2">
      <c r="A39" s="58" t="s">
        <v>64</v>
      </c>
      <c r="B39" s="130">
        <v>83002.831403168486</v>
      </c>
    </row>
    <row r="40" spans="1:2" x14ac:dyDescent="0.2">
      <c r="A40" s="58" t="s">
        <v>65</v>
      </c>
      <c r="B40" s="130">
        <v>76498.163494780849</v>
      </c>
    </row>
    <row r="41" spans="1:2" x14ac:dyDescent="0.2">
      <c r="A41" s="58" t="s">
        <v>66</v>
      </c>
      <c r="B41" s="130">
        <v>536875.235710209</v>
      </c>
    </row>
    <row r="42" spans="1:2" x14ac:dyDescent="0.2">
      <c r="A42" s="58" t="s">
        <v>67</v>
      </c>
      <c r="B42" s="130">
        <v>143126.0286407301</v>
      </c>
    </row>
    <row r="43" spans="1:2" x14ac:dyDescent="0.2">
      <c r="A43" s="58" t="s">
        <v>68</v>
      </c>
      <c r="B43" s="130">
        <v>141879.06211617464</v>
      </c>
    </row>
    <row r="44" spans="1:2" x14ac:dyDescent="0.2">
      <c r="A44" s="58" t="s">
        <v>69</v>
      </c>
      <c r="B44" s="130">
        <v>370840.13659938873</v>
      </c>
    </row>
    <row r="45" spans="1:2" x14ac:dyDescent="0.2">
      <c r="A45" s="58" t="s">
        <v>70</v>
      </c>
      <c r="B45" s="130">
        <v>391943.82288734737</v>
      </c>
    </row>
    <row r="46" spans="1:2" x14ac:dyDescent="0.2">
      <c r="A46" s="58" t="s">
        <v>71</v>
      </c>
      <c r="B46" s="130">
        <v>184072.82886034419</v>
      </c>
    </row>
    <row r="47" spans="1:2" x14ac:dyDescent="0.2">
      <c r="A47" s="58" t="s">
        <v>72</v>
      </c>
      <c r="B47" s="130">
        <v>535710.53511584154</v>
      </c>
    </row>
    <row r="48" spans="1:2" x14ac:dyDescent="0.2">
      <c r="A48" s="58" t="s">
        <v>73</v>
      </c>
      <c r="B48" s="130">
        <v>169429.35763679634</v>
      </c>
    </row>
    <row r="49" spans="1:2" x14ac:dyDescent="0.2">
      <c r="A49" s="58" t="s">
        <v>74</v>
      </c>
      <c r="B49" s="130">
        <v>562663.42099616001</v>
      </c>
    </row>
    <row r="50" spans="1:2" x14ac:dyDescent="0.2">
      <c r="A50" s="58" t="s">
        <v>75</v>
      </c>
      <c r="B50" s="130">
        <v>77245.210869433577</v>
      </c>
    </row>
    <row r="51" spans="1:2" x14ac:dyDescent="0.2">
      <c r="A51" s="58" t="s">
        <v>76</v>
      </c>
      <c r="B51" s="130">
        <v>80783.018681954709</v>
      </c>
    </row>
    <row r="52" spans="1:2" x14ac:dyDescent="0.2">
      <c r="A52" s="58" t="s">
        <v>77</v>
      </c>
      <c r="B52" s="130">
        <v>229517.00211318769</v>
      </c>
    </row>
    <row r="53" spans="1:2" x14ac:dyDescent="0.2">
      <c r="A53" s="58" t="s">
        <v>78</v>
      </c>
      <c r="B53" s="130">
        <v>91887.008795772534</v>
      </c>
    </row>
    <row r="54" spans="1:2" x14ac:dyDescent="0.2">
      <c r="A54" s="58" t="s">
        <v>79</v>
      </c>
      <c r="B54" s="130">
        <v>482624.39057339047</v>
      </c>
    </row>
    <row r="55" spans="1:2" x14ac:dyDescent="0.2">
      <c r="A55" s="58" t="s">
        <v>80</v>
      </c>
      <c r="B55" s="130">
        <v>168887.91486014402</v>
      </c>
    </row>
    <row r="56" spans="1:2" x14ac:dyDescent="0.2">
      <c r="A56" s="58" t="s">
        <v>81</v>
      </c>
      <c r="B56" s="130">
        <v>118159.52171674257</v>
      </c>
    </row>
    <row r="57" spans="1:2" x14ac:dyDescent="0.2">
      <c r="A57" s="58" t="s">
        <v>82</v>
      </c>
      <c r="B57" s="130">
        <v>478420.05658225622</v>
      </c>
    </row>
    <row r="58" spans="1:2" x14ac:dyDescent="0.2">
      <c r="A58" s="58" t="s">
        <v>83</v>
      </c>
      <c r="B58" s="130">
        <v>447039.49215143494</v>
      </c>
    </row>
    <row r="59" spans="1:2" x14ac:dyDescent="0.2">
      <c r="A59" s="58" t="s">
        <v>84</v>
      </c>
      <c r="B59" s="130">
        <v>148831.22324537372</v>
      </c>
    </row>
    <row r="60" spans="1:2" x14ac:dyDescent="0.2">
      <c r="A60" s="58" t="s">
        <v>85</v>
      </c>
      <c r="B60" s="130">
        <v>83524.902716067416</v>
      </c>
    </row>
    <row r="61" spans="1:2" x14ac:dyDescent="0.2">
      <c r="A61" s="58" t="s">
        <v>86</v>
      </c>
      <c r="B61" s="130">
        <v>315378.06836865615</v>
      </c>
    </row>
    <row r="62" spans="1:2" x14ac:dyDescent="0.2">
      <c r="A62" s="58" t="s">
        <v>87</v>
      </c>
      <c r="B62" s="130">
        <v>491029.25013486401</v>
      </c>
    </row>
    <row r="63" spans="1:2" x14ac:dyDescent="0.2">
      <c r="A63" s="58" t="s">
        <v>88</v>
      </c>
      <c r="B63" s="130">
        <v>114082.43070668711</v>
      </c>
    </row>
    <row r="64" spans="1:2" x14ac:dyDescent="0.2">
      <c r="A64" s="58" t="s">
        <v>89</v>
      </c>
      <c r="B64" s="130">
        <v>228867.79284042341</v>
      </c>
    </row>
    <row r="65" spans="1:2" x14ac:dyDescent="0.2">
      <c r="A65" s="58" t="s">
        <v>90</v>
      </c>
      <c r="B65" s="130">
        <v>79675.800911795319</v>
      </c>
    </row>
    <row r="66" spans="1:2" x14ac:dyDescent="0.2">
      <c r="A66" s="58" t="s">
        <v>91</v>
      </c>
      <c r="B66" s="130">
        <v>257876.33841404176</v>
      </c>
    </row>
    <row r="67" spans="1:2" x14ac:dyDescent="0.2">
      <c r="A67" s="58" t="s">
        <v>92</v>
      </c>
      <c r="B67" s="130">
        <v>78904.635183804014</v>
      </c>
    </row>
    <row r="68" spans="1:2" x14ac:dyDescent="0.2">
      <c r="A68" s="58" t="s">
        <v>93</v>
      </c>
      <c r="B68" s="130">
        <v>107192.85941442948</v>
      </c>
    </row>
    <row r="69" spans="1:2" x14ac:dyDescent="0.2">
      <c r="A69" s="58" t="s">
        <v>94</v>
      </c>
      <c r="B69" s="130">
        <v>132938.6606780742</v>
      </c>
    </row>
    <row r="70" spans="1:2" x14ac:dyDescent="0.2">
      <c r="A70" s="58" t="s">
        <v>95</v>
      </c>
      <c r="B70" s="130">
        <v>232147.26046399437</v>
      </c>
    </row>
    <row r="71" spans="1:2" x14ac:dyDescent="0.2">
      <c r="A71" s="58" t="s">
        <v>96</v>
      </c>
      <c r="B71" s="130">
        <v>111321.31836782832</v>
      </c>
    </row>
    <row r="72" spans="1:2" x14ac:dyDescent="0.2">
      <c r="A72" s="58" t="s">
        <v>97</v>
      </c>
      <c r="B72" s="130">
        <v>314547.23965551832</v>
      </c>
    </row>
    <row r="73" spans="1:2" x14ac:dyDescent="0.2">
      <c r="A73" s="58" t="s">
        <v>98</v>
      </c>
      <c r="B73" s="130">
        <v>235769.24409596773</v>
      </c>
    </row>
    <row r="74" spans="1:2" x14ac:dyDescent="0.2">
      <c r="A74" s="58" t="s">
        <v>99</v>
      </c>
      <c r="B74" s="130">
        <v>77928.277441430444</v>
      </c>
    </row>
    <row r="75" spans="1:2" x14ac:dyDescent="0.2">
      <c r="A75" s="58" t="s">
        <v>100</v>
      </c>
      <c r="B75" s="130">
        <v>79261.433627627368</v>
      </c>
    </row>
    <row r="76" spans="1:2" x14ac:dyDescent="0.2">
      <c r="A76" s="58" t="s">
        <v>101</v>
      </c>
      <c r="B76" s="130">
        <v>76406.281175363416</v>
      </c>
    </row>
    <row r="77" spans="1:2" x14ac:dyDescent="0.2">
      <c r="A77" s="58" t="s">
        <v>102</v>
      </c>
      <c r="B77" s="130">
        <v>300910.24269500939</v>
      </c>
    </row>
    <row r="78" spans="1:2" x14ac:dyDescent="0.2">
      <c r="A78" s="58" t="s">
        <v>103</v>
      </c>
      <c r="B78" s="130">
        <v>144051.1861458151</v>
      </c>
    </row>
    <row r="79" spans="1:2" x14ac:dyDescent="0.2">
      <c r="A79" s="58" t="s">
        <v>104</v>
      </c>
      <c r="B79" s="130">
        <v>77618.77844913349</v>
      </c>
    </row>
    <row r="80" spans="1:2" x14ac:dyDescent="0.2">
      <c r="A80" s="58" t="s">
        <v>105</v>
      </c>
      <c r="B80" s="130">
        <v>235967.67701552052</v>
      </c>
    </row>
    <row r="81" spans="1:2" x14ac:dyDescent="0.2">
      <c r="A81" s="58" t="s">
        <v>106</v>
      </c>
      <c r="B81" s="130">
        <v>77278.175172861156</v>
      </c>
    </row>
    <row r="82" spans="1:2" x14ac:dyDescent="0.2">
      <c r="A82" s="58" t="s">
        <v>107</v>
      </c>
      <c r="B82" s="130">
        <v>316945.94901940814</v>
      </c>
    </row>
    <row r="83" spans="1:2" x14ac:dyDescent="0.2">
      <c r="A83" s="58" t="s">
        <v>108</v>
      </c>
      <c r="B83" s="130">
        <v>136468.76289820255</v>
      </c>
    </row>
    <row r="84" spans="1:2" x14ac:dyDescent="0.2">
      <c r="A84" s="58" t="s">
        <v>109</v>
      </c>
      <c r="B84" s="130">
        <v>436937.89167895948</v>
      </c>
    </row>
    <row r="85" spans="1:2" x14ac:dyDescent="0.2">
      <c r="A85" s="58" t="s">
        <v>110</v>
      </c>
      <c r="B85" s="130">
        <v>185711.30959571816</v>
      </c>
    </row>
    <row r="86" spans="1:2" x14ac:dyDescent="0.2">
      <c r="A86" s="58" t="s">
        <v>111</v>
      </c>
      <c r="B86" s="130">
        <v>265820.14017830382</v>
      </c>
    </row>
    <row r="87" spans="1:2" x14ac:dyDescent="0.2">
      <c r="A87" s="58" t="s">
        <v>112</v>
      </c>
      <c r="B87" s="130">
        <v>315237.96254822053</v>
      </c>
    </row>
    <row r="88" spans="1:2" x14ac:dyDescent="0.2">
      <c r="A88" s="58" t="s">
        <v>113</v>
      </c>
      <c r="B88" s="130">
        <v>78983.953319419539</v>
      </c>
    </row>
    <row r="89" spans="1:2" x14ac:dyDescent="0.2">
      <c r="A89" s="58" t="s">
        <v>114</v>
      </c>
      <c r="B89" s="130">
        <v>176402.33155914542</v>
      </c>
    </row>
    <row r="90" spans="1:2" x14ac:dyDescent="0.2">
      <c r="A90" s="58" t="s">
        <v>115</v>
      </c>
      <c r="B90" s="130">
        <v>116500.41754265182</v>
      </c>
    </row>
    <row r="91" spans="1:2" x14ac:dyDescent="0.2">
      <c r="A91" s="58" t="s">
        <v>116</v>
      </c>
      <c r="B91" s="130">
        <v>213213.66820185212</v>
      </c>
    </row>
    <row r="92" spans="1:2" x14ac:dyDescent="0.2">
      <c r="A92" s="58" t="s">
        <v>117</v>
      </c>
      <c r="B92" s="130">
        <v>86532.246678723735</v>
      </c>
    </row>
    <row r="93" spans="1:2" x14ac:dyDescent="0.2">
      <c r="A93" s="58" t="s">
        <v>118</v>
      </c>
      <c r="B93" s="130">
        <v>250098.89915932642</v>
      </c>
    </row>
    <row r="94" spans="1:2" x14ac:dyDescent="0.2">
      <c r="A94" s="58" t="s">
        <v>119</v>
      </c>
      <c r="B94" s="130">
        <v>260567.93046680515</v>
      </c>
    </row>
    <row r="95" spans="1:2" x14ac:dyDescent="0.2">
      <c r="A95" s="58" t="s">
        <v>120</v>
      </c>
      <c r="B95" s="130">
        <v>339074.72008105996</v>
      </c>
    </row>
    <row r="96" spans="1:2" x14ac:dyDescent="0.2">
      <c r="A96" s="58" t="s">
        <v>121</v>
      </c>
      <c r="B96" s="130">
        <v>162402.08844303089</v>
      </c>
    </row>
    <row r="97" spans="1:2" x14ac:dyDescent="0.2">
      <c r="A97" s="58" t="s">
        <v>122</v>
      </c>
      <c r="B97" s="130">
        <v>374865.52115251299</v>
      </c>
    </row>
    <row r="98" spans="1:2" x14ac:dyDescent="0.2">
      <c r="A98" s="58" t="s">
        <v>123</v>
      </c>
      <c r="B98" s="130">
        <v>101390.79968812049</v>
      </c>
    </row>
    <row r="99" spans="1:2" x14ac:dyDescent="0.2">
      <c r="A99" s="58" t="s">
        <v>124</v>
      </c>
      <c r="B99" s="130">
        <v>108096.2684961609</v>
      </c>
    </row>
    <row r="100" spans="1:2" x14ac:dyDescent="0.2">
      <c r="A100" s="58" t="s">
        <v>125</v>
      </c>
      <c r="B100" s="130">
        <v>76873.890720601703</v>
      </c>
    </row>
    <row r="101" spans="1:2" x14ac:dyDescent="0.2">
      <c r="A101" s="58" t="s">
        <v>126</v>
      </c>
      <c r="B101" s="130">
        <v>519129.51298861549</v>
      </c>
    </row>
    <row r="102" spans="1:2" x14ac:dyDescent="0.2">
      <c r="A102" s="58" t="s">
        <v>127</v>
      </c>
      <c r="B102" s="130">
        <v>78430.132244772743</v>
      </c>
    </row>
    <row r="103" spans="1:2" x14ac:dyDescent="0.2">
      <c r="A103" s="58" t="s">
        <v>128</v>
      </c>
      <c r="B103" s="130">
        <v>98208.467863501224</v>
      </c>
    </row>
    <row r="104" spans="1:2" x14ac:dyDescent="0.2">
      <c r="A104" s="58" t="s">
        <v>129</v>
      </c>
      <c r="B104" s="130">
        <v>93257.51588944078</v>
      </c>
    </row>
    <row r="105" spans="1:2" x14ac:dyDescent="0.2">
      <c r="A105" s="58" t="s">
        <v>130</v>
      </c>
      <c r="B105" s="130">
        <v>327007.69460485195</v>
      </c>
    </row>
    <row r="106" spans="1:2" x14ac:dyDescent="0.2">
      <c r="A106" s="58" t="s">
        <v>131</v>
      </c>
      <c r="B106" s="130">
        <v>124424.88747899115</v>
      </c>
    </row>
    <row r="107" spans="1:2" x14ac:dyDescent="0.2">
      <c r="A107" s="58" t="s">
        <v>132</v>
      </c>
      <c r="B107" s="130">
        <v>392825.54714391183</v>
      </c>
    </row>
    <row r="108" spans="1:2" x14ac:dyDescent="0.2">
      <c r="A108" s="58" t="s">
        <v>133</v>
      </c>
      <c r="B108" s="130">
        <v>460807.57558892656</v>
      </c>
    </row>
    <row r="109" spans="1:2" x14ac:dyDescent="0.2">
      <c r="A109" s="58" t="s">
        <v>134</v>
      </c>
      <c r="B109" s="130">
        <v>101846.6867873476</v>
      </c>
    </row>
    <row r="110" spans="1:2" x14ac:dyDescent="0.2">
      <c r="A110" s="58" t="s">
        <v>135</v>
      </c>
      <c r="B110" s="130">
        <v>79715.199969858921</v>
      </c>
    </row>
    <row r="111" spans="1:2" x14ac:dyDescent="0.2">
      <c r="A111" s="58" t="s">
        <v>136</v>
      </c>
      <c r="B111" s="130">
        <v>80477.32384246889</v>
      </c>
    </row>
    <row r="112" spans="1:2" x14ac:dyDescent="0.2">
      <c r="A112" s="58" t="s">
        <v>137</v>
      </c>
      <c r="B112" s="130">
        <v>87842.230460292005</v>
      </c>
    </row>
    <row r="113" spans="1:2" x14ac:dyDescent="0.2">
      <c r="A113" s="58" t="s">
        <v>138</v>
      </c>
      <c r="B113" s="130">
        <v>141743.970745392</v>
      </c>
    </row>
    <row r="114" spans="1:2" x14ac:dyDescent="0.2">
      <c r="A114" s="58" t="s">
        <v>139</v>
      </c>
      <c r="B114" s="130">
        <v>680786.37935187505</v>
      </c>
    </row>
    <row r="115" spans="1:2" x14ac:dyDescent="0.2">
      <c r="A115" s="58" t="s">
        <v>140</v>
      </c>
      <c r="B115" s="130">
        <v>234862.52579067688</v>
      </c>
    </row>
    <row r="116" spans="1:2" x14ac:dyDescent="0.2">
      <c r="A116" s="58" t="s">
        <v>141</v>
      </c>
      <c r="B116" s="130">
        <v>192501.46768624312</v>
      </c>
    </row>
    <row r="117" spans="1:2" x14ac:dyDescent="0.2">
      <c r="A117" s="58" t="s">
        <v>142</v>
      </c>
      <c r="B117" s="130">
        <v>202982.73258833162</v>
      </c>
    </row>
    <row r="118" spans="1:2" x14ac:dyDescent="0.2">
      <c r="A118" s="58" t="s">
        <v>143</v>
      </c>
      <c r="B118" s="130">
        <v>98485.390702258141</v>
      </c>
    </row>
    <row r="119" spans="1:2" x14ac:dyDescent="0.2">
      <c r="A119" s="58" t="s">
        <v>144</v>
      </c>
      <c r="B119" s="130">
        <v>78217.186265749231</v>
      </c>
    </row>
    <row r="120" spans="1:2" x14ac:dyDescent="0.2">
      <c r="A120" s="58" t="s">
        <v>145</v>
      </c>
      <c r="B120" s="130">
        <v>225892.60486073897</v>
      </c>
    </row>
    <row r="121" spans="1:2" x14ac:dyDescent="0.2">
      <c r="A121" s="58" t="s">
        <v>146</v>
      </c>
      <c r="B121" s="130">
        <v>106723.75334106456</v>
      </c>
    </row>
    <row r="122" spans="1:2" x14ac:dyDescent="0.2">
      <c r="A122" s="58" t="s">
        <v>147</v>
      </c>
      <c r="B122" s="130">
        <v>356073.04932672175</v>
      </c>
    </row>
    <row r="123" spans="1:2" x14ac:dyDescent="0.2">
      <c r="A123" s="58" t="s">
        <v>148</v>
      </c>
      <c r="B123" s="130">
        <v>79300.11671592365</v>
      </c>
    </row>
    <row r="124" spans="1:2" x14ac:dyDescent="0.2">
      <c r="A124" s="58" t="s">
        <v>149</v>
      </c>
      <c r="B124" s="130">
        <v>258173.21779610301</v>
      </c>
    </row>
    <row r="125" spans="1:2" x14ac:dyDescent="0.2">
      <c r="A125" s="58" t="s">
        <v>150</v>
      </c>
      <c r="B125" s="130">
        <v>110354.22248929023</v>
      </c>
    </row>
    <row r="126" spans="1:2" x14ac:dyDescent="0.2">
      <c r="A126" s="58" t="s">
        <v>151</v>
      </c>
      <c r="B126" s="130">
        <v>76604.296916839216</v>
      </c>
    </row>
    <row r="127" spans="1:2" x14ac:dyDescent="0.2">
      <c r="A127" s="58" t="s">
        <v>152</v>
      </c>
      <c r="B127" s="130">
        <v>287176.44831774093</v>
      </c>
    </row>
    <row r="128" spans="1:2" x14ac:dyDescent="0.2">
      <c r="A128" s="58" t="s">
        <v>153</v>
      </c>
      <c r="B128" s="130">
        <v>744577.36069446977</v>
      </c>
    </row>
    <row r="129" spans="1:2" x14ac:dyDescent="0.2">
      <c r="A129" s="58" t="s">
        <v>154</v>
      </c>
      <c r="B129" s="130">
        <v>208841.72209846694</v>
      </c>
    </row>
    <row r="130" spans="1:2" x14ac:dyDescent="0.2">
      <c r="A130" s="58" t="s">
        <v>155</v>
      </c>
      <c r="B130" s="130">
        <v>596480.82064609125</v>
      </c>
    </row>
    <row r="131" spans="1:2" x14ac:dyDescent="0.2">
      <c r="A131" s="58" t="s">
        <v>156</v>
      </c>
      <c r="B131" s="130">
        <v>78086.753352359956</v>
      </c>
    </row>
    <row r="132" spans="1:2" x14ac:dyDescent="0.2">
      <c r="A132" s="58" t="s">
        <v>157</v>
      </c>
      <c r="B132" s="130">
        <v>217771.86959644727</v>
      </c>
    </row>
    <row r="133" spans="1:2" x14ac:dyDescent="0.2">
      <c r="A133" s="58" t="s">
        <v>158</v>
      </c>
      <c r="B133" s="130">
        <v>275944.6060309161</v>
      </c>
    </row>
    <row r="134" spans="1:2" x14ac:dyDescent="0.2">
      <c r="A134" s="58" t="s">
        <v>159</v>
      </c>
      <c r="B134" s="130">
        <v>78350.132384450408</v>
      </c>
    </row>
    <row r="135" spans="1:2" x14ac:dyDescent="0.2">
      <c r="A135" s="58" t="s">
        <v>160</v>
      </c>
      <c r="B135" s="130">
        <v>94306.884366186961</v>
      </c>
    </row>
    <row r="136" spans="1:2" x14ac:dyDescent="0.2">
      <c r="A136" s="58" t="s">
        <v>161</v>
      </c>
      <c r="B136" s="130">
        <v>128595.32726732494</v>
      </c>
    </row>
    <row r="137" spans="1:2" x14ac:dyDescent="0.2">
      <c r="A137" s="58" t="s">
        <v>162</v>
      </c>
      <c r="B137" s="130">
        <v>239308.62585520861</v>
      </c>
    </row>
    <row r="138" spans="1:2" x14ac:dyDescent="0.2">
      <c r="A138" s="58" t="s">
        <v>163</v>
      </c>
      <c r="B138" s="130">
        <v>154727.73303592068</v>
      </c>
    </row>
    <row r="139" spans="1:2" x14ac:dyDescent="0.2">
      <c r="A139" s="58" t="s">
        <v>164</v>
      </c>
      <c r="B139" s="130">
        <v>278607.09075274604</v>
      </c>
    </row>
    <row r="140" spans="1:2" x14ac:dyDescent="0.2">
      <c r="A140" s="58" t="s">
        <v>165</v>
      </c>
      <c r="B140" s="130">
        <v>135037.92732000872</v>
      </c>
    </row>
    <row r="141" spans="1:2" x14ac:dyDescent="0.2">
      <c r="A141" s="58" t="s">
        <v>166</v>
      </c>
      <c r="B141" s="130">
        <v>603786.78493660805</v>
      </c>
    </row>
    <row r="142" spans="1:2" x14ac:dyDescent="0.2">
      <c r="A142" s="58" t="s">
        <v>167</v>
      </c>
      <c r="B142" s="130">
        <v>77270.997911128885</v>
      </c>
    </row>
    <row r="143" spans="1:2" x14ac:dyDescent="0.2">
      <c r="A143" s="58" t="s">
        <v>168</v>
      </c>
      <c r="B143" s="130">
        <v>253988.51563368103</v>
      </c>
    </row>
    <row r="144" spans="1:2" x14ac:dyDescent="0.2">
      <c r="A144" s="58" t="s">
        <v>169</v>
      </c>
      <c r="B144" s="130">
        <v>112049.42488396195</v>
      </c>
    </row>
    <row r="145" spans="1:2" x14ac:dyDescent="0.2">
      <c r="A145" s="58" t="s">
        <v>170</v>
      </c>
      <c r="B145" s="130">
        <v>400178.82780115347</v>
      </c>
    </row>
    <row r="146" spans="1:2" x14ac:dyDescent="0.2">
      <c r="A146" s="58" t="s">
        <v>171</v>
      </c>
      <c r="B146" s="130">
        <v>100045.13555966014</v>
      </c>
    </row>
    <row r="147" spans="1:2" x14ac:dyDescent="0.2">
      <c r="A147" s="58" t="s">
        <v>172</v>
      </c>
      <c r="B147" s="130">
        <v>76384.573986418356</v>
      </c>
    </row>
    <row r="148" spans="1:2" x14ac:dyDescent="0.2">
      <c r="A148" s="58" t="s">
        <v>173</v>
      </c>
      <c r="B148" s="130">
        <v>96413.541534416057</v>
      </c>
    </row>
    <row r="149" spans="1:2" x14ac:dyDescent="0.2">
      <c r="A149" s="58" t="s">
        <v>174</v>
      </c>
      <c r="B149" s="130">
        <v>464453.98821499181</v>
      </c>
    </row>
    <row r="150" spans="1:2" x14ac:dyDescent="0.2">
      <c r="A150" s="58" t="s">
        <v>175</v>
      </c>
      <c r="B150" s="130">
        <v>92962.251216171906</v>
      </c>
    </row>
    <row r="151" spans="1:2" x14ac:dyDescent="0.2">
      <c r="A151" s="58" t="s">
        <v>176</v>
      </c>
      <c r="B151" s="130">
        <v>76771.858442317563</v>
      </c>
    </row>
    <row r="152" spans="1:2" x14ac:dyDescent="0.2">
      <c r="A152" s="58" t="s">
        <v>177</v>
      </c>
      <c r="B152" s="130">
        <v>618992.29774493491</v>
      </c>
    </row>
    <row r="153" spans="1:2" x14ac:dyDescent="0.2">
      <c r="A153" s="58" t="s">
        <v>178</v>
      </c>
      <c r="B153" s="130">
        <v>76539.704666767502</v>
      </c>
    </row>
    <row r="154" spans="1:2" x14ac:dyDescent="0.2">
      <c r="A154" s="58" t="s">
        <v>179</v>
      </c>
      <c r="B154" s="130">
        <v>86413.277732738192</v>
      </c>
    </row>
    <row r="155" spans="1:2" x14ac:dyDescent="0.2">
      <c r="A155" s="58" t="s">
        <v>180</v>
      </c>
      <c r="B155" s="130">
        <v>88426.719788071787</v>
      </c>
    </row>
    <row r="156" spans="1:2" x14ac:dyDescent="0.2">
      <c r="A156" s="58" t="s">
        <v>181</v>
      </c>
      <c r="B156" s="130">
        <v>76528.927898805225</v>
      </c>
    </row>
    <row r="157" spans="1:2" x14ac:dyDescent="0.2">
      <c r="A157" s="58" t="s">
        <v>182</v>
      </c>
      <c r="B157" s="130">
        <v>76431.507908613305</v>
      </c>
    </row>
    <row r="158" spans="1:2" x14ac:dyDescent="0.2">
      <c r="A158" s="58" t="s">
        <v>183</v>
      </c>
      <c r="B158" s="130">
        <v>84243.063994644821</v>
      </c>
    </row>
    <row r="159" spans="1:2" x14ac:dyDescent="0.2">
      <c r="A159" s="58" t="s">
        <v>184</v>
      </c>
      <c r="B159" s="130">
        <v>141290.80079568122</v>
      </c>
    </row>
    <row r="160" spans="1:2" x14ac:dyDescent="0.2">
      <c r="A160" s="58" t="s">
        <v>185</v>
      </c>
      <c r="B160" s="130">
        <v>228120.48301571631</v>
      </c>
    </row>
    <row r="161" spans="1:2" x14ac:dyDescent="0.2">
      <c r="A161" s="58" t="s">
        <v>186</v>
      </c>
      <c r="B161" s="130">
        <v>417798.81292188267</v>
      </c>
    </row>
    <row r="162" spans="1:2" x14ac:dyDescent="0.2">
      <c r="A162" s="58" t="s">
        <v>187</v>
      </c>
      <c r="B162" s="130">
        <v>78896.588597961294</v>
      </c>
    </row>
    <row r="163" spans="1:2" x14ac:dyDescent="0.2">
      <c r="A163" s="58" t="s">
        <v>188</v>
      </c>
      <c r="B163" s="130">
        <v>170654.62776044576</v>
      </c>
    </row>
    <row r="164" spans="1:2" x14ac:dyDescent="0.2">
      <c r="A164" s="58" t="s">
        <v>189</v>
      </c>
      <c r="B164" s="130">
        <v>157514.32339498069</v>
      </c>
    </row>
    <row r="165" spans="1:2" x14ac:dyDescent="0.2">
      <c r="A165" s="58" t="s">
        <v>190</v>
      </c>
      <c r="B165" s="130">
        <v>77154.270964853698</v>
      </c>
    </row>
    <row r="166" spans="1:2" x14ac:dyDescent="0.2">
      <c r="A166" s="58" t="s">
        <v>191</v>
      </c>
      <c r="B166" s="130">
        <v>112339.71566986901</v>
      </c>
    </row>
    <row r="167" spans="1:2" x14ac:dyDescent="0.2">
      <c r="A167" s="58" t="s">
        <v>192</v>
      </c>
      <c r="B167" s="130">
        <v>83146.582961134336</v>
      </c>
    </row>
    <row r="168" spans="1:2" x14ac:dyDescent="0.2">
      <c r="A168" s="58" t="s">
        <v>193</v>
      </c>
      <c r="B168" s="130">
        <v>197676.27314253181</v>
      </c>
    </row>
    <row r="169" spans="1:2" x14ac:dyDescent="0.2">
      <c r="A169" s="58" t="s">
        <v>194</v>
      </c>
      <c r="B169" s="130">
        <v>91216.319307487473</v>
      </c>
    </row>
    <row r="170" spans="1:2" x14ac:dyDescent="0.2">
      <c r="A170" s="58" t="s">
        <v>195</v>
      </c>
      <c r="B170" s="130">
        <v>315149.26380020002</v>
      </c>
    </row>
    <row r="171" spans="1:2" x14ac:dyDescent="0.2">
      <c r="A171" s="58" t="s">
        <v>196</v>
      </c>
      <c r="B171" s="130">
        <v>201618.62605951354</v>
      </c>
    </row>
    <row r="172" spans="1:2" x14ac:dyDescent="0.2">
      <c r="A172" s="58" t="s">
        <v>197</v>
      </c>
      <c r="B172" s="130">
        <v>217975.85500966958</v>
      </c>
    </row>
    <row r="173" spans="1:2" x14ac:dyDescent="0.2">
      <c r="A173" s="58" t="s">
        <v>198</v>
      </c>
      <c r="B173" s="130">
        <v>79066.350624740953</v>
      </c>
    </row>
    <row r="174" spans="1:2" x14ac:dyDescent="0.2">
      <c r="A174" s="58" t="s">
        <v>199</v>
      </c>
      <c r="B174" s="130">
        <v>144691.33911713967</v>
      </c>
    </row>
    <row r="175" spans="1:2" x14ac:dyDescent="0.2">
      <c r="A175" s="58" t="s">
        <v>200</v>
      </c>
      <c r="B175" s="130">
        <v>391006.80219555693</v>
      </c>
    </row>
    <row r="176" spans="1:2" x14ac:dyDescent="0.2">
      <c r="A176" s="58" t="s">
        <v>201</v>
      </c>
      <c r="B176" s="130">
        <v>312825.40361171658</v>
      </c>
    </row>
    <row r="177" spans="1:2" x14ac:dyDescent="0.2">
      <c r="A177" s="58" t="s">
        <v>202</v>
      </c>
      <c r="B177" s="130">
        <v>321732.1109512971</v>
      </c>
    </row>
    <row r="178" spans="1:2" x14ac:dyDescent="0.2">
      <c r="A178" s="58" t="s">
        <v>203</v>
      </c>
      <c r="B178" s="130">
        <v>77704.393144965827</v>
      </c>
    </row>
    <row r="179" spans="1:2" x14ac:dyDescent="0.2">
      <c r="A179" s="58" t="s">
        <v>203</v>
      </c>
      <c r="B179" s="130">
        <v>77704.393144965827</v>
      </c>
    </row>
    <row r="180" spans="1:2" x14ac:dyDescent="0.2">
      <c r="A180" s="58" t="s">
        <v>204</v>
      </c>
      <c r="B180" s="130">
        <v>156767.09868121671</v>
      </c>
    </row>
    <row r="181" spans="1:2" x14ac:dyDescent="0.2">
      <c r="A181" s="58" t="s">
        <v>205</v>
      </c>
      <c r="B181" s="130">
        <v>103544.77205737059</v>
      </c>
    </row>
    <row r="182" spans="1:2" x14ac:dyDescent="0.2">
      <c r="A182" s="58" t="s">
        <v>206</v>
      </c>
      <c r="B182" s="130">
        <v>192754.74103404264</v>
      </c>
    </row>
    <row r="183" spans="1:2" x14ac:dyDescent="0.2">
      <c r="A183" s="58" t="s">
        <v>207</v>
      </c>
      <c r="B183" s="130">
        <v>678025.42349281523</v>
      </c>
    </row>
    <row r="184" spans="1:2" x14ac:dyDescent="0.2">
      <c r="A184" s="58" t="s">
        <v>208</v>
      </c>
      <c r="B184" s="130">
        <v>77875.285108786062</v>
      </c>
    </row>
    <row r="185" spans="1:2" x14ac:dyDescent="0.2">
      <c r="A185" s="58" t="s">
        <v>209</v>
      </c>
      <c r="B185" s="130">
        <v>226653.86812818688</v>
      </c>
    </row>
    <row r="186" spans="1:2" x14ac:dyDescent="0.2">
      <c r="A186" s="58" t="s">
        <v>210</v>
      </c>
      <c r="B186" s="130">
        <v>76722.93920948061</v>
      </c>
    </row>
    <row r="187" spans="1:2" x14ac:dyDescent="0.2">
      <c r="A187" s="58" t="s">
        <v>211</v>
      </c>
      <c r="B187" s="130">
        <v>351049.25797605788</v>
      </c>
    </row>
    <row r="188" spans="1:2" x14ac:dyDescent="0.2">
      <c r="A188" s="58" t="s">
        <v>212</v>
      </c>
      <c r="B188" s="130">
        <v>115360.57935424555</v>
      </c>
    </row>
    <row r="189" spans="1:2" x14ac:dyDescent="0.2">
      <c r="A189" s="58" t="s">
        <v>213</v>
      </c>
      <c r="B189" s="130">
        <v>83173.7338612694</v>
      </c>
    </row>
    <row r="190" spans="1:2" x14ac:dyDescent="0.2">
      <c r="A190" s="58" t="s">
        <v>214</v>
      </c>
      <c r="B190" s="130">
        <v>102485.89125377366</v>
      </c>
    </row>
    <row r="191" spans="1:2" x14ac:dyDescent="0.2">
      <c r="A191" s="58" t="s">
        <v>215</v>
      </c>
      <c r="B191" s="130">
        <v>143713.86238147563</v>
      </c>
    </row>
    <row r="192" spans="1:2" x14ac:dyDescent="0.2">
      <c r="A192" s="58" t="s">
        <v>216</v>
      </c>
      <c r="B192" s="130">
        <v>120273.15899427507</v>
      </c>
    </row>
    <row r="193" spans="1:2" x14ac:dyDescent="0.2">
      <c r="A193" s="58" t="s">
        <v>217</v>
      </c>
      <c r="B193" s="130">
        <v>112281.08512110538</v>
      </c>
    </row>
    <row r="194" spans="1:2" x14ac:dyDescent="0.2">
      <c r="A194" s="58" t="s">
        <v>218</v>
      </c>
      <c r="B194" s="130">
        <v>272888.6069312375</v>
      </c>
    </row>
    <row r="195" spans="1:2" x14ac:dyDescent="0.2">
      <c r="A195" s="58" t="s">
        <v>219</v>
      </c>
      <c r="B195" s="130">
        <v>864244.87121895468</v>
      </c>
    </row>
    <row r="196" spans="1:2" x14ac:dyDescent="0.2">
      <c r="A196" s="58" t="s">
        <v>220</v>
      </c>
      <c r="B196" s="130">
        <v>556375.92847053532</v>
      </c>
    </row>
    <row r="197" spans="1:2" x14ac:dyDescent="0.2">
      <c r="A197" s="58" t="s">
        <v>221</v>
      </c>
      <c r="B197" s="130">
        <v>78332.529228159357</v>
      </c>
    </row>
    <row r="198" spans="1:2" x14ac:dyDescent="0.2">
      <c r="A198" s="58" t="s">
        <v>222</v>
      </c>
      <c r="B198" s="130">
        <v>81662.48711572052</v>
      </c>
    </row>
    <row r="199" spans="1:2" x14ac:dyDescent="0.2">
      <c r="A199" s="58" t="s">
        <v>223</v>
      </c>
      <c r="B199" s="130">
        <v>76858.784843087371</v>
      </c>
    </row>
    <row r="200" spans="1:2" x14ac:dyDescent="0.2">
      <c r="A200" s="58" t="s">
        <v>224</v>
      </c>
      <c r="B200" s="130">
        <v>309982.87526036677</v>
      </c>
    </row>
    <row r="201" spans="1:2" x14ac:dyDescent="0.2">
      <c r="A201" s="58" t="s">
        <v>225</v>
      </c>
      <c r="B201" s="130">
        <v>271931.92595994589</v>
      </c>
    </row>
    <row r="202" spans="1:2" x14ac:dyDescent="0.2">
      <c r="A202" s="58" t="s">
        <v>226</v>
      </c>
      <c r="B202" s="130">
        <v>78108.169087096452</v>
      </c>
    </row>
    <row r="203" spans="1:2" x14ac:dyDescent="0.2">
      <c r="A203" s="58" t="s">
        <v>227</v>
      </c>
      <c r="B203" s="130">
        <v>241816.24875499535</v>
      </c>
    </row>
    <row r="204" spans="1:2" x14ac:dyDescent="0.2">
      <c r="A204" s="58" t="s">
        <v>228</v>
      </c>
      <c r="B204" s="130">
        <v>405333.3300370326</v>
      </c>
    </row>
    <row r="205" spans="1:2" x14ac:dyDescent="0.2">
      <c r="A205" s="58" t="s">
        <v>229</v>
      </c>
      <c r="B205" s="130">
        <v>79989.098393412234</v>
      </c>
    </row>
    <row r="206" spans="1:2" x14ac:dyDescent="0.2">
      <c r="A206" s="58" t="s">
        <v>230</v>
      </c>
      <c r="B206" s="130">
        <v>162187.5136008033</v>
      </c>
    </row>
    <row r="207" spans="1:2" x14ac:dyDescent="0.2">
      <c r="A207" s="58" t="s">
        <v>231</v>
      </c>
      <c r="B207" s="130">
        <v>104876.16946401568</v>
      </c>
    </row>
    <row r="208" spans="1:2" x14ac:dyDescent="0.2">
      <c r="A208" s="58" t="s">
        <v>232</v>
      </c>
      <c r="B208" s="130">
        <v>159407.3426954055</v>
      </c>
    </row>
    <row r="209" spans="1:2" x14ac:dyDescent="0.2">
      <c r="A209" s="58" t="s">
        <v>233</v>
      </c>
      <c r="B209" s="130">
        <v>77859.788897257735</v>
      </c>
    </row>
    <row r="210" spans="1:2" x14ac:dyDescent="0.2">
      <c r="A210" s="58" t="s">
        <v>234</v>
      </c>
      <c r="B210" s="130">
        <v>195543.02243570675</v>
      </c>
    </row>
    <row r="211" spans="1:2" x14ac:dyDescent="0.2">
      <c r="A211" s="58" t="s">
        <v>235</v>
      </c>
      <c r="B211" s="130">
        <v>419296.94785776513</v>
      </c>
    </row>
    <row r="212" spans="1:2" x14ac:dyDescent="0.2">
      <c r="A212" s="58" t="s">
        <v>236</v>
      </c>
      <c r="B212" s="130">
        <v>102232.88508147729</v>
      </c>
    </row>
    <row r="213" spans="1:2" x14ac:dyDescent="0.2">
      <c r="A213" s="58" t="s">
        <v>237</v>
      </c>
      <c r="B213" s="130">
        <v>700551.58931817464</v>
      </c>
    </row>
    <row r="214" spans="1:2" x14ac:dyDescent="0.2">
      <c r="A214" s="58" t="s">
        <v>238</v>
      </c>
      <c r="B214" s="130">
        <v>247539.57666365837</v>
      </c>
    </row>
    <row r="215" spans="1:2" x14ac:dyDescent="0.2">
      <c r="A215" s="58" t="s">
        <v>239</v>
      </c>
      <c r="B215" s="130">
        <v>119822.97324868095</v>
      </c>
    </row>
    <row r="216" spans="1:2" x14ac:dyDescent="0.2">
      <c r="A216" s="58" t="s">
        <v>240</v>
      </c>
      <c r="B216" s="130">
        <v>97977.8353909047</v>
      </c>
    </row>
    <row r="217" spans="1:2" x14ac:dyDescent="0.2">
      <c r="A217" s="58" t="s">
        <v>241</v>
      </c>
      <c r="B217" s="130">
        <v>84716.165822143128</v>
      </c>
    </row>
    <row r="218" spans="1:2" x14ac:dyDescent="0.2">
      <c r="A218" s="58" t="s">
        <v>242</v>
      </c>
      <c r="B218" s="130">
        <v>256616.73701585483</v>
      </c>
    </row>
    <row r="219" spans="1:2" x14ac:dyDescent="0.2">
      <c r="A219" s="58" t="s">
        <v>243</v>
      </c>
      <c r="B219" s="130">
        <v>125646.42738312199</v>
      </c>
    </row>
    <row r="220" spans="1:2" x14ac:dyDescent="0.2">
      <c r="A220" s="58" t="s">
        <v>244</v>
      </c>
      <c r="B220" s="130">
        <v>105431.44505695756</v>
      </c>
    </row>
    <row r="221" spans="1:2" x14ac:dyDescent="0.2">
      <c r="A221" s="58" t="s">
        <v>245</v>
      </c>
      <c r="B221" s="130">
        <v>132921.24136462784</v>
      </c>
    </row>
    <row r="222" spans="1:2" x14ac:dyDescent="0.2">
      <c r="A222" s="58" t="s">
        <v>246</v>
      </c>
      <c r="B222" s="130">
        <v>166879.41935418182</v>
      </c>
    </row>
    <row r="223" spans="1:2" x14ac:dyDescent="0.2">
      <c r="A223" s="58" t="s">
        <v>247</v>
      </c>
      <c r="B223" s="130">
        <v>206247.99260087949</v>
      </c>
    </row>
    <row r="224" spans="1:2" x14ac:dyDescent="0.2">
      <c r="A224" s="58" t="s">
        <v>248</v>
      </c>
      <c r="B224" s="130">
        <v>79218.70223011238</v>
      </c>
    </row>
    <row r="225" spans="1:2" x14ac:dyDescent="0.2">
      <c r="A225" s="58" t="s">
        <v>249</v>
      </c>
      <c r="B225" s="130">
        <v>103058.98988003409</v>
      </c>
    </row>
    <row r="226" spans="1:2" x14ac:dyDescent="0.2">
      <c r="A226" s="58" t="s">
        <v>250</v>
      </c>
      <c r="B226" s="130">
        <v>205680.34322449187</v>
      </c>
    </row>
    <row r="227" spans="1:2" x14ac:dyDescent="0.2">
      <c r="A227" s="58" t="s">
        <v>251</v>
      </c>
      <c r="B227" s="130">
        <v>85981.410329608581</v>
      </c>
    </row>
    <row r="228" spans="1:2" x14ac:dyDescent="0.2">
      <c r="A228" s="58" t="s">
        <v>252</v>
      </c>
      <c r="B228" s="130">
        <v>202881.62244705463</v>
      </c>
    </row>
    <row r="229" spans="1:2" x14ac:dyDescent="0.2">
      <c r="A229" s="58" t="s">
        <v>253</v>
      </c>
      <c r="B229" s="130">
        <v>275647.44852153526</v>
      </c>
    </row>
    <row r="230" spans="1:2" x14ac:dyDescent="0.2">
      <c r="A230" s="58" t="s">
        <v>254</v>
      </c>
      <c r="B230" s="130">
        <v>104000.52337797001</v>
      </c>
    </row>
    <row r="231" spans="1:2" x14ac:dyDescent="0.2">
      <c r="A231" s="58" t="s">
        <v>255</v>
      </c>
      <c r="B231" s="130">
        <v>261645.304672431</v>
      </c>
    </row>
    <row r="232" spans="1:2" x14ac:dyDescent="0.2">
      <c r="A232" s="58" t="s">
        <v>256</v>
      </c>
      <c r="B232" s="130">
        <v>326881.6099515612</v>
      </c>
    </row>
    <row r="233" spans="1:2" x14ac:dyDescent="0.2">
      <c r="A233" s="58" t="s">
        <v>257</v>
      </c>
      <c r="B233" s="130">
        <v>229458.59790844281</v>
      </c>
    </row>
    <row r="234" spans="1:2" x14ac:dyDescent="0.2">
      <c r="A234" s="58" t="s">
        <v>258</v>
      </c>
      <c r="B234" s="130">
        <v>380683.63325795764</v>
      </c>
    </row>
    <row r="235" spans="1:2" x14ac:dyDescent="0.2">
      <c r="A235" s="58" t="s">
        <v>259</v>
      </c>
      <c r="B235" s="130">
        <v>295335.68247949518</v>
      </c>
    </row>
    <row r="236" spans="1:2" x14ac:dyDescent="0.2">
      <c r="A236" s="58" t="s">
        <v>260</v>
      </c>
      <c r="B236" s="130">
        <v>129974.36309265767</v>
      </c>
    </row>
    <row r="237" spans="1:2" x14ac:dyDescent="0.2">
      <c r="A237" s="58" t="s">
        <v>261</v>
      </c>
      <c r="B237" s="130">
        <v>78377.68635992003</v>
      </c>
    </row>
    <row r="238" spans="1:2" x14ac:dyDescent="0.2">
      <c r="A238" s="58" t="s">
        <v>262</v>
      </c>
      <c r="B238" s="130">
        <v>95919.638520045599</v>
      </c>
    </row>
    <row r="239" spans="1:2" x14ac:dyDescent="0.2">
      <c r="A239" s="58" t="s">
        <v>263</v>
      </c>
      <c r="B239" s="130">
        <v>227552.99725196135</v>
      </c>
    </row>
    <row r="240" spans="1:2" x14ac:dyDescent="0.2">
      <c r="A240" s="58" t="s">
        <v>264</v>
      </c>
      <c r="B240" s="130">
        <v>79241.903382305638</v>
      </c>
    </row>
    <row r="241" spans="1:2" x14ac:dyDescent="0.2">
      <c r="A241" s="58" t="s">
        <v>265</v>
      </c>
      <c r="B241" s="130">
        <v>93823.505588969405</v>
      </c>
    </row>
    <row r="242" spans="1:2" x14ac:dyDescent="0.2">
      <c r="A242" s="58" t="s">
        <v>266</v>
      </c>
      <c r="B242" s="130">
        <v>212768.84326595668</v>
      </c>
    </row>
    <row r="243" spans="1:2" x14ac:dyDescent="0.2">
      <c r="A243" s="58" t="s">
        <v>267</v>
      </c>
      <c r="B243" s="130">
        <v>190400.04680546772</v>
      </c>
    </row>
    <row r="244" spans="1:2" x14ac:dyDescent="0.2">
      <c r="A244" s="58" t="s">
        <v>268</v>
      </c>
      <c r="B244" s="130">
        <v>224788.84686256782</v>
      </c>
    </row>
    <row r="245" spans="1:2" x14ac:dyDescent="0.2">
      <c r="A245" s="58" t="s">
        <v>269</v>
      </c>
      <c r="B245" s="130">
        <v>869110.11063810077</v>
      </c>
    </row>
    <row r="246" spans="1:2" x14ac:dyDescent="0.2">
      <c r="A246" s="58" t="s">
        <v>270</v>
      </c>
      <c r="B246" s="130">
        <v>455368.89959751966</v>
      </c>
    </row>
    <row r="247" spans="1:2" x14ac:dyDescent="0.2">
      <c r="A247" s="58" t="s">
        <v>271</v>
      </c>
      <c r="B247" s="130">
        <v>194507.27413247485</v>
      </c>
    </row>
    <row r="248" spans="1:2" x14ac:dyDescent="0.2">
      <c r="A248" s="58" t="s">
        <v>272</v>
      </c>
      <c r="B248" s="130">
        <v>78681.341257725537</v>
      </c>
    </row>
    <row r="249" spans="1:2" x14ac:dyDescent="0.2">
      <c r="A249" s="58" t="s">
        <v>273</v>
      </c>
      <c r="B249" s="130">
        <v>147320.57840387992</v>
      </c>
    </row>
    <row r="250" spans="1:2" x14ac:dyDescent="0.2">
      <c r="A250" s="58" t="s">
        <v>274</v>
      </c>
      <c r="B250" s="130">
        <v>475896.03710379347</v>
      </c>
    </row>
    <row r="251" spans="1:2" x14ac:dyDescent="0.2">
      <c r="A251" s="58" t="s">
        <v>275</v>
      </c>
      <c r="B251" s="130">
        <v>201399.13166643315</v>
      </c>
    </row>
    <row r="252" spans="1:2" x14ac:dyDescent="0.2">
      <c r="A252" s="58" t="s">
        <v>276</v>
      </c>
      <c r="B252" s="130">
        <v>686038.2899111351</v>
      </c>
    </row>
    <row r="253" spans="1:2" x14ac:dyDescent="0.2">
      <c r="A253" s="58" t="s">
        <v>277</v>
      </c>
      <c r="B253" s="130">
        <v>824095.86506177974</v>
      </c>
    </row>
    <row r="254" spans="1:2" x14ac:dyDescent="0.2">
      <c r="A254" s="58" t="s">
        <v>278</v>
      </c>
      <c r="B254" s="130">
        <v>104918.37786251814</v>
      </c>
    </row>
    <row r="255" spans="1:2" x14ac:dyDescent="0.2">
      <c r="A255" s="58" t="s">
        <v>279</v>
      </c>
      <c r="B255" s="130">
        <v>106637.54057683895</v>
      </c>
    </row>
    <row r="256" spans="1:2" x14ac:dyDescent="0.2">
      <c r="A256" s="58" t="s">
        <v>280</v>
      </c>
      <c r="B256" s="130">
        <v>341186.82286464708</v>
      </c>
    </row>
    <row r="257" spans="1:2" x14ac:dyDescent="0.2">
      <c r="A257" s="58" t="s">
        <v>281</v>
      </c>
      <c r="B257" s="130">
        <v>450090.00233312178</v>
      </c>
    </row>
    <row r="258" spans="1:2" x14ac:dyDescent="0.2">
      <c r="A258" s="58" t="s">
        <v>282</v>
      </c>
      <c r="B258" s="130">
        <v>93782.606114397102</v>
      </c>
    </row>
    <row r="259" spans="1:2" x14ac:dyDescent="0.2">
      <c r="A259" s="58" t="s">
        <v>283</v>
      </c>
      <c r="B259" s="130">
        <v>192696.71615324041</v>
      </c>
    </row>
    <row r="260" spans="1:2" x14ac:dyDescent="0.2">
      <c r="A260" s="58" t="s">
        <v>284</v>
      </c>
      <c r="B260" s="130">
        <v>77485.600507462717</v>
      </c>
    </row>
    <row r="261" spans="1:2" x14ac:dyDescent="0.2">
      <c r="A261" s="58" t="s">
        <v>285</v>
      </c>
      <c r="B261" s="130">
        <v>133722.34377800641</v>
      </c>
    </row>
    <row r="262" spans="1:2" x14ac:dyDescent="0.2">
      <c r="A262" s="58" t="s">
        <v>286</v>
      </c>
      <c r="B262" s="130">
        <v>113996.77237957793</v>
      </c>
    </row>
    <row r="263" spans="1:2" x14ac:dyDescent="0.2">
      <c r="A263" s="58" t="s">
        <v>287</v>
      </c>
      <c r="B263" s="130">
        <v>78225.349990984469</v>
      </c>
    </row>
    <row r="264" spans="1:2" x14ac:dyDescent="0.2">
      <c r="A264" s="58" t="s">
        <v>288</v>
      </c>
      <c r="B264" s="130">
        <v>78920.765112315494</v>
      </c>
    </row>
    <row r="265" spans="1:2" x14ac:dyDescent="0.2">
      <c r="A265" s="58" t="s">
        <v>289</v>
      </c>
      <c r="B265" s="130">
        <v>173185.55663680861</v>
      </c>
    </row>
    <row r="266" spans="1:2" x14ac:dyDescent="0.2">
      <c r="A266" s="58" t="s">
        <v>290</v>
      </c>
      <c r="B266" s="130">
        <v>433980.840108932</v>
      </c>
    </row>
    <row r="267" spans="1:2" x14ac:dyDescent="0.2">
      <c r="A267" s="58" t="s">
        <v>291</v>
      </c>
      <c r="B267" s="130">
        <v>319981.64371134521</v>
      </c>
    </row>
    <row r="268" spans="1:2" x14ac:dyDescent="0.2">
      <c r="A268" s="58" t="s">
        <v>292</v>
      </c>
      <c r="B268" s="130">
        <v>146538.00684086015</v>
      </c>
    </row>
    <row r="269" spans="1:2" x14ac:dyDescent="0.2">
      <c r="A269" s="58" t="s">
        <v>293</v>
      </c>
      <c r="B269" s="130">
        <v>172464.02784790483</v>
      </c>
    </row>
    <row r="270" spans="1:2" x14ac:dyDescent="0.2">
      <c r="A270" s="58" t="s">
        <v>294</v>
      </c>
      <c r="B270" s="130">
        <v>157717.87055075055</v>
      </c>
    </row>
    <row r="271" spans="1:2" x14ac:dyDescent="0.2">
      <c r="A271" s="58" t="s">
        <v>295</v>
      </c>
      <c r="B271" s="130">
        <v>469340.55948195193</v>
      </c>
    </row>
    <row r="272" spans="1:2" x14ac:dyDescent="0.2">
      <c r="A272" s="58" t="s">
        <v>296</v>
      </c>
      <c r="B272" s="130">
        <v>209319.64140991698</v>
      </c>
    </row>
    <row r="273" spans="1:2" x14ac:dyDescent="0.2">
      <c r="A273" s="58" t="s">
        <v>297</v>
      </c>
      <c r="B273" s="130">
        <v>141993.98590971416</v>
      </c>
    </row>
    <row r="274" spans="1:2" x14ac:dyDescent="0.2">
      <c r="A274" s="58" t="s">
        <v>298</v>
      </c>
      <c r="B274" s="130">
        <v>77989.669533576525</v>
      </c>
    </row>
    <row r="275" spans="1:2" x14ac:dyDescent="0.2">
      <c r="A275" s="58" t="s">
        <v>299</v>
      </c>
      <c r="B275" s="130">
        <v>603204.97457730293</v>
      </c>
    </row>
    <row r="276" spans="1:2" x14ac:dyDescent="0.2">
      <c r="A276" s="58" t="s">
        <v>300</v>
      </c>
      <c r="B276" s="130">
        <v>157019.89044056626</v>
      </c>
    </row>
    <row r="277" spans="1:2" x14ac:dyDescent="0.2">
      <c r="A277" s="58" t="s">
        <v>301</v>
      </c>
      <c r="B277" s="130">
        <v>540731.25254019315</v>
      </c>
    </row>
    <row r="278" spans="1:2" x14ac:dyDescent="0.2">
      <c r="A278" s="58" t="s">
        <v>302</v>
      </c>
      <c r="B278" s="130">
        <v>206675.71324932273</v>
      </c>
    </row>
    <row r="279" spans="1:2" x14ac:dyDescent="0.2">
      <c r="A279" s="58" t="s">
        <v>303</v>
      </c>
      <c r="B279" s="130">
        <v>85147.575212855634</v>
      </c>
    </row>
    <row r="280" spans="1:2" x14ac:dyDescent="0.2">
      <c r="A280" s="58" t="s">
        <v>304</v>
      </c>
      <c r="B280" s="130">
        <v>401661.39001347881</v>
      </c>
    </row>
    <row r="281" spans="1:2" x14ac:dyDescent="0.2">
      <c r="A281" s="58" t="s">
        <v>305</v>
      </c>
      <c r="B281" s="130">
        <v>372907.86063123791</v>
      </c>
    </row>
    <row r="282" spans="1:2" x14ac:dyDescent="0.2">
      <c r="A282" s="58" t="s">
        <v>306</v>
      </c>
      <c r="B282" s="130">
        <v>350981.59513757285</v>
      </c>
    </row>
    <row r="283" spans="1:2" x14ac:dyDescent="0.2">
      <c r="A283" s="58" t="s">
        <v>307</v>
      </c>
      <c r="B283" s="130">
        <v>134800.81425052433</v>
      </c>
    </row>
    <row r="284" spans="1:2" x14ac:dyDescent="0.2">
      <c r="A284" s="58" t="s">
        <v>308</v>
      </c>
      <c r="B284" s="130">
        <v>410683.44980761129</v>
      </c>
    </row>
    <row r="285" spans="1:2" x14ac:dyDescent="0.2">
      <c r="A285" s="58" t="s">
        <v>309</v>
      </c>
      <c r="B285" s="130">
        <v>370165.70671582635</v>
      </c>
    </row>
    <row r="286" spans="1:2" x14ac:dyDescent="0.2">
      <c r="A286" s="58" t="s">
        <v>310</v>
      </c>
      <c r="B286" s="130">
        <v>123001.29735456983</v>
      </c>
    </row>
    <row r="287" spans="1:2" x14ac:dyDescent="0.2">
      <c r="A287" s="58" t="s">
        <v>311</v>
      </c>
      <c r="B287" s="130">
        <v>121949.96943460658</v>
      </c>
    </row>
    <row r="288" spans="1:2" x14ac:dyDescent="0.2">
      <c r="A288" s="58" t="s">
        <v>312</v>
      </c>
      <c r="B288" s="130">
        <v>237002.85516237331</v>
      </c>
    </row>
    <row r="289" spans="1:2" x14ac:dyDescent="0.2">
      <c r="A289" s="58" t="s">
        <v>313</v>
      </c>
      <c r="B289" s="130">
        <v>218298.75026805239</v>
      </c>
    </row>
    <row r="290" spans="1:2" x14ac:dyDescent="0.2">
      <c r="A290" s="58" t="s">
        <v>314</v>
      </c>
      <c r="B290" s="130">
        <v>78227.173470886555</v>
      </c>
    </row>
    <row r="291" spans="1:2" x14ac:dyDescent="0.2">
      <c r="A291" s="58" t="s">
        <v>315</v>
      </c>
      <c r="B291" s="130">
        <v>78905.877346998619</v>
      </c>
    </row>
    <row r="292" spans="1:2" x14ac:dyDescent="0.2">
      <c r="A292" s="58" t="s">
        <v>316</v>
      </c>
      <c r="B292" s="130">
        <v>136098.26421071135</v>
      </c>
    </row>
    <row r="293" spans="1:2" x14ac:dyDescent="0.2">
      <c r="A293" s="58" t="s">
        <v>317</v>
      </c>
      <c r="B293" s="130">
        <v>79514.78042322144</v>
      </c>
    </row>
    <row r="294" spans="1:2" x14ac:dyDescent="0.2">
      <c r="A294" s="58" t="s">
        <v>318</v>
      </c>
      <c r="B294" s="130">
        <v>327655.19047910307</v>
      </c>
    </row>
    <row r="295" spans="1:2" x14ac:dyDescent="0.2">
      <c r="A295" s="58" t="s">
        <v>319</v>
      </c>
      <c r="B295" s="130">
        <v>77752.643771425166</v>
      </c>
    </row>
    <row r="296" spans="1:2" x14ac:dyDescent="0.2">
      <c r="A296" s="58" t="s">
        <v>320</v>
      </c>
      <c r="B296" s="130">
        <v>114913.77056029947</v>
      </c>
    </row>
    <row r="297" spans="1:2" x14ac:dyDescent="0.2">
      <c r="A297" s="58" t="s">
        <v>321</v>
      </c>
      <c r="B297" s="130">
        <v>80470.516342934483</v>
      </c>
    </row>
    <row r="298" spans="1:2" x14ac:dyDescent="0.2">
      <c r="A298" s="58" t="s">
        <v>322</v>
      </c>
      <c r="B298" s="130">
        <v>221035.74058374958</v>
      </c>
    </row>
    <row r="299" spans="1:2" x14ac:dyDescent="0.2">
      <c r="A299" s="58" t="s">
        <v>323</v>
      </c>
      <c r="B299" s="130">
        <v>134357.18273406534</v>
      </c>
    </row>
    <row r="300" spans="1:2" x14ac:dyDescent="0.2">
      <c r="A300" s="58" t="s">
        <v>324</v>
      </c>
      <c r="B300" s="130">
        <v>579143.92918551725</v>
      </c>
    </row>
    <row r="301" spans="1:2" x14ac:dyDescent="0.2">
      <c r="A301" s="58" t="s">
        <v>325</v>
      </c>
      <c r="B301" s="130">
        <v>217645.38960399211</v>
      </c>
    </row>
    <row r="302" spans="1:2" x14ac:dyDescent="0.2">
      <c r="A302" s="58" t="s">
        <v>326</v>
      </c>
      <c r="B302" s="130">
        <v>155199.70669736597</v>
      </c>
    </row>
    <row r="303" spans="1:2" x14ac:dyDescent="0.2">
      <c r="A303" s="58" t="s">
        <v>327</v>
      </c>
      <c r="B303" s="130">
        <v>513575.48619860964</v>
      </c>
    </row>
    <row r="304" spans="1:2" x14ac:dyDescent="0.2">
      <c r="A304" s="58" t="s">
        <v>328</v>
      </c>
      <c r="B304" s="130">
        <v>80600.246879020822</v>
      </c>
    </row>
    <row r="305" spans="1:2" x14ac:dyDescent="0.2">
      <c r="A305" s="58" t="s">
        <v>329</v>
      </c>
      <c r="B305" s="130">
        <v>351479.38084717089</v>
      </c>
    </row>
    <row r="306" spans="1:2" x14ac:dyDescent="0.2">
      <c r="A306" s="58" t="s">
        <v>330</v>
      </c>
      <c r="B306" s="130">
        <v>76694.676961892968</v>
      </c>
    </row>
    <row r="307" spans="1:2" x14ac:dyDescent="0.2">
      <c r="A307" s="58" t="s">
        <v>331</v>
      </c>
      <c r="B307" s="130">
        <v>225833.42236722249</v>
      </c>
    </row>
    <row r="308" spans="1:2" x14ac:dyDescent="0.2">
      <c r="A308" s="58" t="s">
        <v>332</v>
      </c>
      <c r="B308" s="130">
        <v>77282.597060238142</v>
      </c>
    </row>
    <row r="309" spans="1:2" x14ac:dyDescent="0.2">
      <c r="A309" s="58" t="s">
        <v>333</v>
      </c>
      <c r="B309" s="130">
        <v>76625.891380044166</v>
      </c>
    </row>
    <row r="310" spans="1:2" x14ac:dyDescent="0.2">
      <c r="A310" s="58" t="s">
        <v>334</v>
      </c>
      <c r="B310" s="130">
        <v>80192.514228595814</v>
      </c>
    </row>
    <row r="311" spans="1:2" x14ac:dyDescent="0.2">
      <c r="A311" s="58" t="s">
        <v>335</v>
      </c>
      <c r="B311" s="130">
        <v>135504.3210175237</v>
      </c>
    </row>
    <row r="312" spans="1:2" x14ac:dyDescent="0.2">
      <c r="A312" s="58" t="s">
        <v>336</v>
      </c>
      <c r="B312" s="130">
        <v>78014.988320268312</v>
      </c>
    </row>
    <row r="313" spans="1:2" x14ac:dyDescent="0.2">
      <c r="A313" s="58" t="s">
        <v>337</v>
      </c>
      <c r="B313" s="130">
        <v>195999.71876365397</v>
      </c>
    </row>
    <row r="314" spans="1:2" x14ac:dyDescent="0.2">
      <c r="A314" s="58" t="s">
        <v>338</v>
      </c>
      <c r="B314" s="130">
        <v>80543.500612896489</v>
      </c>
    </row>
    <row r="315" spans="1:2" x14ac:dyDescent="0.2">
      <c r="A315" s="58" t="s">
        <v>339</v>
      </c>
      <c r="B315" s="130">
        <v>227890.13477311021</v>
      </c>
    </row>
    <row r="316" spans="1:2" x14ac:dyDescent="0.2">
      <c r="A316" s="58" t="s">
        <v>340</v>
      </c>
      <c r="B316" s="130">
        <v>186137.48268299791</v>
      </c>
    </row>
    <row r="317" spans="1:2" x14ac:dyDescent="0.2">
      <c r="A317" s="58" t="s">
        <v>341</v>
      </c>
      <c r="B317" s="130">
        <v>78163.52273840495</v>
      </c>
    </row>
    <row r="318" spans="1:2" x14ac:dyDescent="0.2">
      <c r="A318" s="58" t="s">
        <v>342</v>
      </c>
      <c r="B318" s="130">
        <v>84719.078516703972</v>
      </c>
    </row>
    <row r="319" spans="1:2" x14ac:dyDescent="0.2">
      <c r="A319" s="58" t="s">
        <v>343</v>
      </c>
      <c r="B319" s="130">
        <v>80706.749509691334</v>
      </c>
    </row>
    <row r="320" spans="1:2" x14ac:dyDescent="0.2">
      <c r="A320" s="58" t="s">
        <v>344</v>
      </c>
      <c r="B320" s="130">
        <v>223403.14715331947</v>
      </c>
    </row>
    <row r="321" spans="1:2" x14ac:dyDescent="0.2">
      <c r="A321" s="58" t="s">
        <v>345</v>
      </c>
      <c r="B321" s="130">
        <v>146500.32255633478</v>
      </c>
    </row>
    <row r="322" spans="1:2" x14ac:dyDescent="0.2">
      <c r="A322" s="58" t="s">
        <v>346</v>
      </c>
      <c r="B322" s="130">
        <v>99765.480957415275</v>
      </c>
    </row>
    <row r="323" spans="1:2" x14ac:dyDescent="0.2">
      <c r="A323" s="58" t="s">
        <v>347</v>
      </c>
      <c r="B323" s="130">
        <v>98074.36668261468</v>
      </c>
    </row>
    <row r="324" spans="1:2" x14ac:dyDescent="0.2">
      <c r="A324" s="58" t="s">
        <v>348</v>
      </c>
      <c r="B324" s="130">
        <v>94090.263373347378</v>
      </c>
    </row>
    <row r="325" spans="1:2" x14ac:dyDescent="0.2">
      <c r="A325" s="58" t="s">
        <v>349</v>
      </c>
      <c r="B325" s="130">
        <v>339878.36929274473</v>
      </c>
    </row>
    <row r="326" spans="1:2" x14ac:dyDescent="0.2">
      <c r="A326" s="58" t="s">
        <v>350</v>
      </c>
      <c r="B326" s="130">
        <v>77678.704954265413</v>
      </c>
    </row>
    <row r="327" spans="1:2" x14ac:dyDescent="0.2">
      <c r="A327" s="58" t="s">
        <v>351</v>
      </c>
      <c r="B327" s="130">
        <v>333541.0715813206</v>
      </c>
    </row>
    <row r="328" spans="1:2" x14ac:dyDescent="0.2">
      <c r="A328" s="58" t="s">
        <v>352</v>
      </c>
      <c r="B328" s="130">
        <v>76690.35467100417</v>
      </c>
    </row>
    <row r="329" spans="1:2" x14ac:dyDescent="0.2">
      <c r="A329" s="58" t="s">
        <v>353</v>
      </c>
      <c r="B329" s="130">
        <v>87525.330548216371</v>
      </c>
    </row>
    <row r="330" spans="1:2" x14ac:dyDescent="0.2">
      <c r="A330" s="58" t="s">
        <v>354</v>
      </c>
      <c r="B330" s="130">
        <v>78794.906093762082</v>
      </c>
    </row>
    <row r="331" spans="1:2" x14ac:dyDescent="0.2">
      <c r="A331" s="58" t="s">
        <v>355</v>
      </c>
      <c r="B331" s="130">
        <v>77593.584291712948</v>
      </c>
    </row>
    <row r="332" spans="1:2" x14ac:dyDescent="0.2">
      <c r="A332" s="58" t="s">
        <v>356</v>
      </c>
      <c r="B332" s="130">
        <v>564381.674499057</v>
      </c>
    </row>
    <row r="333" spans="1:2" x14ac:dyDescent="0.2">
      <c r="A333" s="58" t="s">
        <v>357</v>
      </c>
      <c r="B333" s="130">
        <v>598800.644939936</v>
      </c>
    </row>
    <row r="334" spans="1:2" x14ac:dyDescent="0.2">
      <c r="A334" s="58" t="s">
        <v>358</v>
      </c>
      <c r="B334" s="130">
        <v>122669.77121633175</v>
      </c>
    </row>
    <row r="335" spans="1:2" x14ac:dyDescent="0.2">
      <c r="A335" s="58" t="s">
        <v>359</v>
      </c>
      <c r="B335" s="130">
        <v>87915.789071013874</v>
      </c>
    </row>
    <row r="336" spans="1:2" x14ac:dyDescent="0.2">
      <c r="A336" s="58" t="s">
        <v>360</v>
      </c>
      <c r="B336" s="130">
        <v>325660.40303067764</v>
      </c>
    </row>
    <row r="337" spans="1:2" x14ac:dyDescent="0.2">
      <c r="A337" s="58" t="s">
        <v>361</v>
      </c>
      <c r="B337" s="130">
        <v>105036.12062230505</v>
      </c>
    </row>
    <row r="338" spans="1:2" x14ac:dyDescent="0.2">
      <c r="A338" s="58" t="s">
        <v>362</v>
      </c>
      <c r="B338" s="130">
        <v>172882.61980941193</v>
      </c>
    </row>
    <row r="339" spans="1:2" x14ac:dyDescent="0.2">
      <c r="A339" s="58" t="s">
        <v>363</v>
      </c>
      <c r="B339" s="130">
        <v>100182.9577572429</v>
      </c>
    </row>
    <row r="340" spans="1:2" x14ac:dyDescent="0.2">
      <c r="A340" s="58" t="s">
        <v>364</v>
      </c>
      <c r="B340" s="130">
        <v>357744.68902113335</v>
      </c>
    </row>
    <row r="341" spans="1:2" x14ac:dyDescent="0.2">
      <c r="A341" s="58" t="s">
        <v>365</v>
      </c>
      <c r="B341" s="130">
        <v>84294.435908968066</v>
      </c>
    </row>
    <row r="342" spans="1:2" x14ac:dyDescent="0.2">
      <c r="A342" s="58" t="s">
        <v>366</v>
      </c>
      <c r="B342" s="130">
        <v>217213.7069987765</v>
      </c>
    </row>
    <row r="343" spans="1:2" x14ac:dyDescent="0.2">
      <c r="A343" s="58" t="s">
        <v>367</v>
      </c>
      <c r="B343" s="130">
        <v>135742.85576127903</v>
      </c>
    </row>
    <row r="344" spans="1:2" x14ac:dyDescent="0.2">
      <c r="A344" s="58" t="s">
        <v>368</v>
      </c>
      <c r="B344" s="130">
        <v>133988.82373660093</v>
      </c>
    </row>
    <row r="345" spans="1:2" x14ac:dyDescent="0.2">
      <c r="A345" s="58" t="s">
        <v>369</v>
      </c>
      <c r="B345" s="130">
        <v>293461.71427870251</v>
      </c>
    </row>
    <row r="346" spans="1:2" x14ac:dyDescent="0.2">
      <c r="A346" s="58" t="s">
        <v>370</v>
      </c>
      <c r="B346" s="130">
        <v>903472.29946921463</v>
      </c>
    </row>
    <row r="347" spans="1:2" x14ac:dyDescent="0.2">
      <c r="A347" s="58" t="s">
        <v>371</v>
      </c>
      <c r="B347" s="130">
        <v>117036.24647599029</v>
      </c>
    </row>
    <row r="348" spans="1:2" x14ac:dyDescent="0.2">
      <c r="A348" s="58" t="s">
        <v>372</v>
      </c>
      <c r="B348" s="130">
        <v>567727.75603178714</v>
      </c>
    </row>
    <row r="349" spans="1:2" x14ac:dyDescent="0.2">
      <c r="A349" s="58" t="s">
        <v>373</v>
      </c>
      <c r="B349" s="130">
        <v>100742.2888396128</v>
      </c>
    </row>
    <row r="350" spans="1:2" x14ac:dyDescent="0.2">
      <c r="A350" s="58" t="s">
        <v>374</v>
      </c>
      <c r="B350" s="130">
        <v>481874.69731095707</v>
      </c>
    </row>
    <row r="351" spans="1:2" x14ac:dyDescent="0.2">
      <c r="A351" s="58" t="s">
        <v>375</v>
      </c>
      <c r="B351" s="130">
        <v>79102.90470674778</v>
      </c>
    </row>
    <row r="352" spans="1:2" x14ac:dyDescent="0.2">
      <c r="A352" s="58" t="s">
        <v>376</v>
      </c>
      <c r="B352" s="130">
        <v>220092.26646729099</v>
      </c>
    </row>
    <row r="353" spans="1:2" x14ac:dyDescent="0.2">
      <c r="A353" s="58" t="s">
        <v>377</v>
      </c>
      <c r="B353" s="130">
        <v>80759.173794134214</v>
      </c>
    </row>
    <row r="354" spans="1:2" x14ac:dyDescent="0.2">
      <c r="A354" s="58" t="s">
        <v>378</v>
      </c>
      <c r="B354" s="130">
        <v>295204.57794259622</v>
      </c>
    </row>
    <row r="355" spans="1:2" x14ac:dyDescent="0.2">
      <c r="A355" s="58" t="s">
        <v>379</v>
      </c>
      <c r="B355" s="130">
        <v>298265.35562237352</v>
      </c>
    </row>
    <row r="356" spans="1:2" x14ac:dyDescent="0.2">
      <c r="A356" s="58" t="s">
        <v>380</v>
      </c>
      <c r="B356" s="130">
        <v>80786.034966541687</v>
      </c>
    </row>
    <row r="357" spans="1:2" x14ac:dyDescent="0.2">
      <c r="A357" s="58" t="s">
        <v>381</v>
      </c>
      <c r="B357" s="130">
        <v>244672.11426204661</v>
      </c>
    </row>
    <row r="358" spans="1:2" x14ac:dyDescent="0.2">
      <c r="A358" s="58" t="s">
        <v>382</v>
      </c>
      <c r="B358" s="130">
        <v>898496.81024339434</v>
      </c>
    </row>
    <row r="359" spans="1:2" x14ac:dyDescent="0.2">
      <c r="A359" s="58" t="s">
        <v>383</v>
      </c>
      <c r="B359" s="130">
        <v>77617.328791831445</v>
      </c>
    </row>
    <row r="360" spans="1:2" x14ac:dyDescent="0.2">
      <c r="A360" s="58" t="s">
        <v>384</v>
      </c>
      <c r="B360" s="130">
        <v>387487.0037195147</v>
      </c>
    </row>
    <row r="361" spans="1:2" x14ac:dyDescent="0.2">
      <c r="A361" s="58" t="s">
        <v>385</v>
      </c>
      <c r="B361" s="130">
        <v>340282.93374201591</v>
      </c>
    </row>
    <row r="362" spans="1:2" x14ac:dyDescent="0.2">
      <c r="A362" s="58" t="s">
        <v>386</v>
      </c>
      <c r="B362" s="130">
        <v>371512.09591923712</v>
      </c>
    </row>
    <row r="363" spans="1:2" x14ac:dyDescent="0.2">
      <c r="A363" s="58" t="s">
        <v>387</v>
      </c>
      <c r="B363" s="130">
        <v>193701.65679148631</v>
      </c>
    </row>
    <row r="364" spans="1:2" x14ac:dyDescent="0.2">
      <c r="A364" s="58" t="s">
        <v>388</v>
      </c>
      <c r="B364" s="130">
        <v>707040.2251197031</v>
      </c>
    </row>
    <row r="365" spans="1:2" x14ac:dyDescent="0.2">
      <c r="A365" s="58" t="s">
        <v>389</v>
      </c>
      <c r="B365" s="130">
        <v>616657.24892551824</v>
      </c>
    </row>
    <row r="366" spans="1:2" x14ac:dyDescent="0.2">
      <c r="A366" s="58" t="s">
        <v>390</v>
      </c>
      <c r="B366" s="130">
        <v>431954.16221282748</v>
      </c>
    </row>
    <row r="367" spans="1:2" x14ac:dyDescent="0.2">
      <c r="A367" s="58" t="s">
        <v>391</v>
      </c>
      <c r="B367" s="130">
        <v>592530.48276883457</v>
      </c>
    </row>
    <row r="368" spans="1:2" x14ac:dyDescent="0.2">
      <c r="A368" s="58" t="s">
        <v>392</v>
      </c>
      <c r="B368" s="130">
        <v>78186.428833261525</v>
      </c>
    </row>
    <row r="369" spans="1:2" x14ac:dyDescent="0.2">
      <c r="A369" s="58" t="s">
        <v>393</v>
      </c>
      <c r="B369" s="130">
        <v>77350.957932785328</v>
      </c>
    </row>
    <row r="370" spans="1:2" x14ac:dyDescent="0.2">
      <c r="A370" s="58" t="s">
        <v>394</v>
      </c>
      <c r="B370" s="130">
        <v>166739.31510035318</v>
      </c>
    </row>
    <row r="371" spans="1:2" x14ac:dyDescent="0.2">
      <c r="A371" s="58" t="s">
        <v>395</v>
      </c>
      <c r="B371" s="130">
        <v>114152.14496113239</v>
      </c>
    </row>
    <row r="372" spans="1:2" x14ac:dyDescent="0.2">
      <c r="A372" s="58" t="s">
        <v>396</v>
      </c>
      <c r="B372" s="130">
        <v>478330.43542647199</v>
      </c>
    </row>
    <row r="373" spans="1:2" x14ac:dyDescent="0.2">
      <c r="A373" s="58" t="s">
        <v>397</v>
      </c>
      <c r="B373" s="130">
        <v>78772.283293141809</v>
      </c>
    </row>
    <row r="374" spans="1:2" x14ac:dyDescent="0.2">
      <c r="A374" s="58" t="s">
        <v>398</v>
      </c>
      <c r="B374" s="130">
        <v>76784.603057183383</v>
      </c>
    </row>
    <row r="375" spans="1:2" x14ac:dyDescent="0.2">
      <c r="A375" s="58" t="s">
        <v>399</v>
      </c>
      <c r="B375" s="130">
        <v>76402.765865176465</v>
      </c>
    </row>
    <row r="376" spans="1:2" x14ac:dyDescent="0.2">
      <c r="A376" s="58" t="s">
        <v>400</v>
      </c>
      <c r="B376" s="130">
        <v>209884.06412579602</v>
      </c>
    </row>
    <row r="377" spans="1:2" x14ac:dyDescent="0.2">
      <c r="A377" s="58" t="s">
        <v>401</v>
      </c>
      <c r="B377" s="130">
        <v>76533.150557992863</v>
      </c>
    </row>
    <row r="378" spans="1:2" x14ac:dyDescent="0.2">
      <c r="A378" s="58" t="s">
        <v>402</v>
      </c>
      <c r="B378" s="130">
        <v>152373.02661103505</v>
      </c>
    </row>
    <row r="379" spans="1:2" x14ac:dyDescent="0.2">
      <c r="A379" s="58" t="s">
        <v>403</v>
      </c>
      <c r="B379" s="130">
        <v>151621.17343930405</v>
      </c>
    </row>
    <row r="380" spans="1:2" x14ac:dyDescent="0.2">
      <c r="A380" s="58" t="s">
        <v>404</v>
      </c>
      <c r="B380" s="130">
        <v>720474.92469577468</v>
      </c>
    </row>
    <row r="381" spans="1:2" x14ac:dyDescent="0.2">
      <c r="A381" s="58" t="s">
        <v>405</v>
      </c>
      <c r="B381" s="130">
        <v>269122.27085458027</v>
      </c>
    </row>
    <row r="382" spans="1:2" x14ac:dyDescent="0.2">
      <c r="A382" s="58" t="s">
        <v>406</v>
      </c>
      <c r="B382" s="130">
        <v>80448.23332740656</v>
      </c>
    </row>
    <row r="383" spans="1:2" x14ac:dyDescent="0.2">
      <c r="A383" s="58" t="s">
        <v>407</v>
      </c>
      <c r="B383" s="130">
        <v>77496.523870490055</v>
      </c>
    </row>
    <row r="384" spans="1:2" x14ac:dyDescent="0.2">
      <c r="A384" s="58" t="s">
        <v>408</v>
      </c>
      <c r="B384" s="130">
        <v>479254.70101011277</v>
      </c>
    </row>
    <row r="385" spans="1:2" x14ac:dyDescent="0.2">
      <c r="A385" s="58" t="s">
        <v>409</v>
      </c>
      <c r="B385" s="130">
        <v>78631.489629578791</v>
      </c>
    </row>
    <row r="386" spans="1:2" x14ac:dyDescent="0.2">
      <c r="A386" s="58" t="s">
        <v>410</v>
      </c>
      <c r="B386" s="130">
        <v>120907.28416151772</v>
      </c>
    </row>
    <row r="387" spans="1:2" x14ac:dyDescent="0.2">
      <c r="A387" s="58" t="s">
        <v>411</v>
      </c>
      <c r="B387" s="130">
        <v>169646.12986244643</v>
      </c>
    </row>
    <row r="388" spans="1:2" x14ac:dyDescent="0.2">
      <c r="A388" s="58" t="s">
        <v>412</v>
      </c>
      <c r="B388" s="130">
        <v>162018.99273779261</v>
      </c>
    </row>
    <row r="389" spans="1:2" x14ac:dyDescent="0.2">
      <c r="A389" s="58" t="s">
        <v>413</v>
      </c>
      <c r="B389" s="130">
        <v>152531.71780735519</v>
      </c>
    </row>
    <row r="390" spans="1:2" x14ac:dyDescent="0.2">
      <c r="A390" s="58" t="s">
        <v>414</v>
      </c>
      <c r="B390" s="130">
        <v>342756.98008150299</v>
      </c>
    </row>
    <row r="391" spans="1:2" x14ac:dyDescent="0.2">
      <c r="A391" s="58" t="s">
        <v>415</v>
      </c>
      <c r="B391" s="130">
        <v>234704.10525223799</v>
      </c>
    </row>
    <row r="392" spans="1:2" x14ac:dyDescent="0.2">
      <c r="A392" s="58" t="s">
        <v>416</v>
      </c>
      <c r="B392" s="130">
        <v>107478.40698391513</v>
      </c>
    </row>
    <row r="393" spans="1:2" x14ac:dyDescent="0.2">
      <c r="A393" s="58" t="s">
        <v>417</v>
      </c>
      <c r="B393" s="130">
        <v>245937.98090983153</v>
      </c>
    </row>
    <row r="394" spans="1:2" x14ac:dyDescent="0.2">
      <c r="A394" s="58" t="s">
        <v>418</v>
      </c>
      <c r="B394" s="130">
        <v>111183.8222349444</v>
      </c>
    </row>
    <row r="395" spans="1:2" x14ac:dyDescent="0.2">
      <c r="A395" s="58" t="s">
        <v>419</v>
      </c>
      <c r="B395" s="130">
        <v>469733.01975552505</v>
      </c>
    </row>
    <row r="396" spans="1:2" x14ac:dyDescent="0.2">
      <c r="A396" s="58" t="s">
        <v>420</v>
      </c>
      <c r="B396" s="130">
        <v>126398.34863218824</v>
      </c>
    </row>
    <row r="397" spans="1:2" x14ac:dyDescent="0.2">
      <c r="A397" s="58" t="s">
        <v>421</v>
      </c>
      <c r="B397" s="130">
        <v>440954.21593677852</v>
      </c>
    </row>
    <row r="398" spans="1:2" x14ac:dyDescent="0.2">
      <c r="A398" s="58" t="s">
        <v>422</v>
      </c>
      <c r="B398" s="130">
        <v>77551.987897232189</v>
      </c>
    </row>
    <row r="399" spans="1:2" x14ac:dyDescent="0.2">
      <c r="A399" s="58" t="s">
        <v>423</v>
      </c>
      <c r="B399" s="130">
        <v>77692.959425772846</v>
      </c>
    </row>
    <row r="400" spans="1:2" x14ac:dyDescent="0.2">
      <c r="A400" s="58" t="s">
        <v>424</v>
      </c>
      <c r="B400" s="130">
        <v>128375.05698897527</v>
      </c>
    </row>
    <row r="401" spans="1:2" x14ac:dyDescent="0.2">
      <c r="A401" s="58" t="s">
        <v>425</v>
      </c>
      <c r="B401" s="130">
        <v>85674.191114760048</v>
      </c>
    </row>
    <row r="402" spans="1:2" x14ac:dyDescent="0.2">
      <c r="A402" s="58" t="s">
        <v>426</v>
      </c>
      <c r="B402" s="130">
        <v>76930.309906370458</v>
      </c>
    </row>
    <row r="403" spans="1:2" x14ac:dyDescent="0.2">
      <c r="A403" s="58" t="s">
        <v>427</v>
      </c>
      <c r="B403" s="130">
        <v>552076.81617064483</v>
      </c>
    </row>
    <row r="404" spans="1:2" x14ac:dyDescent="0.2">
      <c r="A404" s="58" t="s">
        <v>428</v>
      </c>
      <c r="B404" s="130">
        <v>184733.92184734871</v>
      </c>
    </row>
    <row r="405" spans="1:2" x14ac:dyDescent="0.2">
      <c r="A405" s="58" t="s">
        <v>429</v>
      </c>
      <c r="B405" s="130">
        <v>203274.94351081253</v>
      </c>
    </row>
    <row r="406" spans="1:2" x14ac:dyDescent="0.2">
      <c r="A406" s="58" t="s">
        <v>430</v>
      </c>
      <c r="B406" s="130">
        <v>677507.51216026605</v>
      </c>
    </row>
    <row r="407" spans="1:2" x14ac:dyDescent="0.2">
      <c r="A407" s="58" t="s">
        <v>431</v>
      </c>
      <c r="B407" s="130">
        <v>184908.71430487174</v>
      </c>
    </row>
    <row r="408" spans="1:2" x14ac:dyDescent="0.2">
      <c r="A408" s="58" t="s">
        <v>432</v>
      </c>
      <c r="B408" s="130">
        <v>148247.77790824641</v>
      </c>
    </row>
    <row r="409" spans="1:2" x14ac:dyDescent="0.2">
      <c r="A409" s="58" t="s">
        <v>433</v>
      </c>
      <c r="B409" s="130">
        <v>89809.407674397924</v>
      </c>
    </row>
    <row r="410" spans="1:2" x14ac:dyDescent="0.2">
      <c r="A410" s="58" t="s">
        <v>434</v>
      </c>
      <c r="B410" s="130">
        <v>275576.28963303979</v>
      </c>
    </row>
    <row r="411" spans="1:2" x14ac:dyDescent="0.2">
      <c r="A411" s="58" t="s">
        <v>435</v>
      </c>
      <c r="B411" s="130">
        <v>851007.66779549583</v>
      </c>
    </row>
    <row r="412" spans="1:2" x14ac:dyDescent="0.2">
      <c r="A412" s="58" t="s">
        <v>436</v>
      </c>
      <c r="B412" s="130">
        <v>91720.63637319878</v>
      </c>
    </row>
    <row r="413" spans="1:2" x14ac:dyDescent="0.2">
      <c r="A413" s="58" t="s">
        <v>437</v>
      </c>
      <c r="B413" s="130">
        <v>87903.47367934027</v>
      </c>
    </row>
    <row r="414" spans="1:2" x14ac:dyDescent="0.2">
      <c r="A414" s="58" t="s">
        <v>438</v>
      </c>
      <c r="B414" s="130">
        <v>115525.20063845618</v>
      </c>
    </row>
    <row r="415" spans="1:2" x14ac:dyDescent="0.2">
      <c r="A415" s="58" t="s">
        <v>439</v>
      </c>
      <c r="B415" s="130">
        <v>76869.371448712482</v>
      </c>
    </row>
    <row r="416" spans="1:2" x14ac:dyDescent="0.2">
      <c r="A416" s="58" t="s">
        <v>440</v>
      </c>
      <c r="B416" s="130">
        <v>79708.921637921783</v>
      </c>
    </row>
    <row r="417" spans="1:2" x14ac:dyDescent="0.2">
      <c r="A417" s="58" t="s">
        <v>441</v>
      </c>
      <c r="B417" s="130">
        <v>231817.07309852657</v>
      </c>
    </row>
    <row r="418" spans="1:2" x14ac:dyDescent="0.2">
      <c r="A418" s="58" t="s">
        <v>442</v>
      </c>
      <c r="B418" s="130">
        <v>77036.034172487503</v>
      </c>
    </row>
    <row r="419" spans="1:2" x14ac:dyDescent="0.2">
      <c r="A419" s="58" t="s">
        <v>443</v>
      </c>
      <c r="B419" s="130">
        <v>90611.229478827125</v>
      </c>
    </row>
    <row r="420" spans="1:2" x14ac:dyDescent="0.2">
      <c r="A420" s="58" t="s">
        <v>444</v>
      </c>
      <c r="B420" s="130">
        <v>85447.273670639028</v>
      </c>
    </row>
    <row r="421" spans="1:2" x14ac:dyDescent="0.2">
      <c r="A421" s="58" t="s">
        <v>445</v>
      </c>
      <c r="B421" s="130">
        <v>82815.987665842666</v>
      </c>
    </row>
    <row r="422" spans="1:2" x14ac:dyDescent="0.2">
      <c r="A422" s="58" t="s">
        <v>446</v>
      </c>
      <c r="B422" s="130">
        <v>126994.14156343917</v>
      </c>
    </row>
    <row r="423" spans="1:2" x14ac:dyDescent="0.2">
      <c r="A423" s="58" t="s">
        <v>447</v>
      </c>
      <c r="B423" s="130">
        <v>161663.29446173453</v>
      </c>
    </row>
    <row r="424" spans="1:2" x14ac:dyDescent="0.2">
      <c r="A424" s="58" t="s">
        <v>448</v>
      </c>
      <c r="B424" s="130">
        <v>103781.83123473176</v>
      </c>
    </row>
    <row r="425" spans="1:2" x14ac:dyDescent="0.2">
      <c r="A425" s="58" t="s">
        <v>449</v>
      </c>
      <c r="B425" s="130">
        <v>155580.87151723466</v>
      </c>
    </row>
    <row r="426" spans="1:2" x14ac:dyDescent="0.2">
      <c r="A426" s="58" t="s">
        <v>450</v>
      </c>
      <c r="B426" s="130">
        <v>108964.13306325697</v>
      </c>
    </row>
    <row r="427" spans="1:2" x14ac:dyDescent="0.2">
      <c r="A427" s="58" t="s">
        <v>451</v>
      </c>
      <c r="B427" s="130">
        <v>518791.6159379044</v>
      </c>
    </row>
    <row r="428" spans="1:2" x14ac:dyDescent="0.2">
      <c r="A428" s="58" t="s">
        <v>452</v>
      </c>
      <c r="B428" s="130">
        <v>629516.35477419652</v>
      </c>
    </row>
    <row r="429" spans="1:2" x14ac:dyDescent="0.2">
      <c r="A429" s="58" t="s">
        <v>453</v>
      </c>
      <c r="B429" s="130">
        <v>190663.13331294028</v>
      </c>
    </row>
    <row r="430" spans="1:2" x14ac:dyDescent="0.2">
      <c r="A430" s="58" t="s">
        <v>454</v>
      </c>
      <c r="B430" s="130">
        <v>213166.57772345463</v>
      </c>
    </row>
    <row r="431" spans="1:2" x14ac:dyDescent="0.2">
      <c r="A431" s="58" t="s">
        <v>455</v>
      </c>
      <c r="B431" s="130">
        <v>390052.53845817741</v>
      </c>
    </row>
    <row r="432" spans="1:2" x14ac:dyDescent="0.2">
      <c r="A432" s="58" t="s">
        <v>456</v>
      </c>
      <c r="B432" s="130">
        <v>138002.52241251207</v>
      </c>
    </row>
    <row r="433" spans="1:3" x14ac:dyDescent="0.2">
      <c r="A433" s="58" t="s">
        <v>457</v>
      </c>
      <c r="B433" s="130">
        <v>430514.25388536078</v>
      </c>
    </row>
    <row r="434" spans="1:3" x14ac:dyDescent="0.2">
      <c r="A434" s="58" t="s">
        <v>458</v>
      </c>
      <c r="B434" s="130">
        <v>569481.96749901469</v>
      </c>
    </row>
    <row r="435" spans="1:3" x14ac:dyDescent="0.2">
      <c r="A435" s="58" t="s">
        <v>459</v>
      </c>
      <c r="B435" s="130">
        <v>173457.88704916887</v>
      </c>
    </row>
    <row r="436" spans="1:3" x14ac:dyDescent="0.2">
      <c r="A436" s="58" t="s">
        <v>460</v>
      </c>
      <c r="B436" s="130">
        <v>79476.45053795907</v>
      </c>
    </row>
    <row r="437" spans="1:3" x14ac:dyDescent="0.2">
      <c r="A437" s="58" t="s">
        <v>461</v>
      </c>
      <c r="B437" s="130">
        <v>193069.5333299968</v>
      </c>
    </row>
    <row r="438" spans="1:3" x14ac:dyDescent="0.2">
      <c r="A438" s="58" t="s">
        <v>462</v>
      </c>
      <c r="B438" s="130">
        <v>255480.16428450006</v>
      </c>
    </row>
    <row r="439" spans="1:3" x14ac:dyDescent="0.2">
      <c r="A439" s="58" t="s">
        <v>463</v>
      </c>
      <c r="B439" s="130">
        <v>79586.481680404671</v>
      </c>
    </row>
    <row r="440" spans="1:3" x14ac:dyDescent="0.2">
      <c r="A440" s="45" t="s">
        <v>464</v>
      </c>
      <c r="B440" s="132">
        <v>250197.15619529106</v>
      </c>
      <c r="C440" s="45"/>
    </row>
    <row r="441" spans="1:3" x14ac:dyDescent="0.2">
      <c r="A441" s="45" t="s">
        <v>465</v>
      </c>
      <c r="B441" s="132">
        <v>266241.57234036631</v>
      </c>
      <c r="C441" s="45"/>
    </row>
    <row r="442" spans="1:3" x14ac:dyDescent="0.2">
      <c r="A442" s="45" t="s">
        <v>466</v>
      </c>
      <c r="B442" s="132">
        <v>1173542.690054015</v>
      </c>
      <c r="C442" s="45"/>
    </row>
    <row r="443" spans="1:3" x14ac:dyDescent="0.2">
      <c r="A443" s="45" t="s">
        <v>467</v>
      </c>
      <c r="B443" s="132">
        <v>154407.85100146636</v>
      </c>
      <c r="C443" s="45"/>
    </row>
    <row r="444" spans="1:3" x14ac:dyDescent="0.2">
      <c r="A444" s="45" t="s">
        <v>468</v>
      </c>
      <c r="B444" s="132">
        <v>405864.45588032249</v>
      </c>
      <c r="C444" s="45"/>
    </row>
    <row r="445" spans="1:3" x14ac:dyDescent="0.2">
      <c r="A445" s="58" t="s">
        <v>469</v>
      </c>
      <c r="B445" s="130">
        <v>146684.78142741282</v>
      </c>
    </row>
    <row r="446" spans="1:3" x14ac:dyDescent="0.2">
      <c r="A446" s="58" t="s">
        <v>470</v>
      </c>
      <c r="B446" s="130">
        <v>94673.331690961713</v>
      </c>
    </row>
    <row r="447" spans="1:3" x14ac:dyDescent="0.2">
      <c r="A447" s="58" t="s">
        <v>471</v>
      </c>
      <c r="B447" s="130">
        <v>110812.81577290302</v>
      </c>
    </row>
    <row r="448" spans="1:3" x14ac:dyDescent="0.2">
      <c r="A448" s="58" t="s">
        <v>472</v>
      </c>
      <c r="B448" s="130">
        <v>92169.679033024964</v>
      </c>
    </row>
    <row r="449" spans="1:2" x14ac:dyDescent="0.2">
      <c r="A449" s="58" t="s">
        <v>473</v>
      </c>
      <c r="B449" s="130">
        <v>77508.08637336269</v>
      </c>
    </row>
    <row r="450" spans="1:2" x14ac:dyDescent="0.2">
      <c r="A450" s="58" t="s">
        <v>474</v>
      </c>
      <c r="B450" s="130">
        <v>77623.825077217058</v>
      </c>
    </row>
    <row r="451" spans="1:2" x14ac:dyDescent="0.2">
      <c r="A451" s="58" t="s">
        <v>475</v>
      </c>
      <c r="B451" s="130">
        <v>155229.09082678342</v>
      </c>
    </row>
    <row r="452" spans="1:2" x14ac:dyDescent="0.2">
      <c r="A452" s="58" t="s">
        <v>476</v>
      </c>
      <c r="B452" s="130">
        <v>118938.51954881589</v>
      </c>
    </row>
    <row r="453" spans="1:2" x14ac:dyDescent="0.2">
      <c r="A453" s="58" t="s">
        <v>477</v>
      </c>
      <c r="B453" s="130">
        <v>77576.089096070034</v>
      </c>
    </row>
    <row r="454" spans="1:2" x14ac:dyDescent="0.2">
      <c r="A454" s="58" t="s">
        <v>478</v>
      </c>
      <c r="B454" s="130">
        <v>211981.18696741582</v>
      </c>
    </row>
    <row r="455" spans="1:2" x14ac:dyDescent="0.2">
      <c r="A455" s="58" t="s">
        <v>479</v>
      </c>
      <c r="B455" s="130">
        <v>80350.453850232749</v>
      </c>
    </row>
    <row r="456" spans="1:2" x14ac:dyDescent="0.2">
      <c r="A456" s="58" t="s">
        <v>480</v>
      </c>
      <c r="B456" s="130">
        <v>113758.64719471052</v>
      </c>
    </row>
    <row r="457" spans="1:2" x14ac:dyDescent="0.2">
      <c r="A457" s="58" t="s">
        <v>481</v>
      </c>
      <c r="B457" s="130">
        <v>97929.145746421564</v>
      </c>
    </row>
    <row r="458" spans="1:2" x14ac:dyDescent="0.2">
      <c r="A458" s="58" t="s">
        <v>482</v>
      </c>
      <c r="B458" s="130">
        <v>160251.63632779283</v>
      </c>
    </row>
    <row r="459" spans="1:2" x14ac:dyDescent="0.2">
      <c r="A459" s="58" t="s">
        <v>483</v>
      </c>
      <c r="B459" s="130">
        <v>261173.57026541518</v>
      </c>
    </row>
    <row r="460" spans="1:2" x14ac:dyDescent="0.2">
      <c r="A460" s="58" t="s">
        <v>484</v>
      </c>
      <c r="B460" s="130">
        <v>79819.553233025756</v>
      </c>
    </row>
    <row r="461" spans="1:2" x14ac:dyDescent="0.2">
      <c r="A461" s="58" t="s">
        <v>485</v>
      </c>
      <c r="B461" s="130">
        <v>118252.94933028139</v>
      </c>
    </row>
    <row r="462" spans="1:2" x14ac:dyDescent="0.2">
      <c r="A462" s="58" t="s">
        <v>486</v>
      </c>
      <c r="B462" s="130">
        <v>214202.75695429693</v>
      </c>
    </row>
    <row r="463" spans="1:2" x14ac:dyDescent="0.2">
      <c r="A463" s="58" t="s">
        <v>487</v>
      </c>
      <c r="B463" s="130">
        <v>204542.04656605501</v>
      </c>
    </row>
    <row r="464" spans="1:2" x14ac:dyDescent="0.2">
      <c r="A464" s="58" t="s">
        <v>488</v>
      </c>
      <c r="B464" s="130">
        <v>205571.08744239985</v>
      </c>
    </row>
    <row r="465" spans="1:2" x14ac:dyDescent="0.2">
      <c r="A465" s="58" t="s">
        <v>489</v>
      </c>
      <c r="B465" s="130">
        <v>82926.048877072259</v>
      </c>
    </row>
    <row r="466" spans="1:2" x14ac:dyDescent="0.2">
      <c r="A466" s="58" t="s">
        <v>490</v>
      </c>
      <c r="B466" s="130">
        <v>91891.496008463277</v>
      </c>
    </row>
    <row r="467" spans="1:2" x14ac:dyDescent="0.2">
      <c r="A467" s="58" t="s">
        <v>491</v>
      </c>
      <c r="B467" s="130">
        <v>250257.5609306487</v>
      </c>
    </row>
    <row r="468" spans="1:2" x14ac:dyDescent="0.2">
      <c r="A468" s="58" t="s">
        <v>492</v>
      </c>
      <c r="B468" s="130">
        <v>259845.85246064732</v>
      </c>
    </row>
    <row r="469" spans="1:2" x14ac:dyDescent="0.2">
      <c r="A469" s="58" t="s">
        <v>493</v>
      </c>
      <c r="B469" s="130">
        <v>140946.08131150389</v>
      </c>
    </row>
    <row r="470" spans="1:2" x14ac:dyDescent="0.2">
      <c r="A470" s="58" t="s">
        <v>494</v>
      </c>
      <c r="B470" s="130">
        <v>88164.275215383139</v>
      </c>
    </row>
    <row r="471" spans="1:2" x14ac:dyDescent="0.2">
      <c r="A471" s="58" t="s">
        <v>495</v>
      </c>
      <c r="B471" s="130">
        <v>173855.80430896382</v>
      </c>
    </row>
    <row r="472" spans="1:2" x14ac:dyDescent="0.2">
      <c r="A472" s="58" t="s">
        <v>496</v>
      </c>
      <c r="B472" s="130">
        <v>246049.86099911548</v>
      </c>
    </row>
    <row r="473" spans="1:2" x14ac:dyDescent="0.2">
      <c r="A473" s="58" t="s">
        <v>497</v>
      </c>
      <c r="B473" s="130">
        <v>79280.734127186806</v>
      </c>
    </row>
    <row r="474" spans="1:2" x14ac:dyDescent="0.2">
      <c r="A474" s="58" t="s">
        <v>498</v>
      </c>
      <c r="B474" s="130">
        <v>79542.649977232853</v>
      </c>
    </row>
    <row r="475" spans="1:2" x14ac:dyDescent="0.2">
      <c r="A475" s="58" t="s">
        <v>499</v>
      </c>
      <c r="B475" s="130">
        <v>211047.25651074751</v>
      </c>
    </row>
    <row r="476" spans="1:2" x14ac:dyDescent="0.2">
      <c r="A476" s="58" t="s">
        <v>500</v>
      </c>
      <c r="B476" s="130">
        <v>154785.76824397649</v>
      </c>
    </row>
    <row r="477" spans="1:2" x14ac:dyDescent="0.2">
      <c r="A477" s="58" t="s">
        <v>501</v>
      </c>
      <c r="B477" s="130">
        <v>81085.72158338521</v>
      </c>
    </row>
    <row r="478" spans="1:2" x14ac:dyDescent="0.2">
      <c r="A478" s="58" t="s">
        <v>502</v>
      </c>
      <c r="B478" s="130">
        <v>103152.67248665595</v>
      </c>
    </row>
    <row r="479" spans="1:2" x14ac:dyDescent="0.2">
      <c r="A479" s="58" t="s">
        <v>503</v>
      </c>
      <c r="B479" s="130">
        <v>263283.11527118826</v>
      </c>
    </row>
    <row r="480" spans="1:2" x14ac:dyDescent="0.2">
      <c r="A480" s="58" t="s">
        <v>504</v>
      </c>
      <c r="B480" s="130">
        <v>294336.22715459473</v>
      </c>
    </row>
    <row r="481" spans="1:2" x14ac:dyDescent="0.2">
      <c r="A481" s="58" t="s">
        <v>505</v>
      </c>
      <c r="B481" s="130">
        <v>297837.3918433935</v>
      </c>
    </row>
    <row r="482" spans="1:2" x14ac:dyDescent="0.2">
      <c r="A482" s="58" t="s">
        <v>506</v>
      </c>
      <c r="B482" s="130">
        <v>77871.03965244061</v>
      </c>
    </row>
    <row r="483" spans="1:2" x14ac:dyDescent="0.2">
      <c r="A483" s="58" t="s">
        <v>507</v>
      </c>
      <c r="B483" s="130">
        <v>118598.66114400272</v>
      </c>
    </row>
    <row r="484" spans="1:2" x14ac:dyDescent="0.2">
      <c r="A484" s="58" t="s">
        <v>508</v>
      </c>
      <c r="B484" s="130">
        <v>344281.70185999572</v>
      </c>
    </row>
    <row r="485" spans="1:2" x14ac:dyDescent="0.2">
      <c r="A485" s="58" t="s">
        <v>509</v>
      </c>
      <c r="B485" s="130">
        <v>162161.23781737176</v>
      </c>
    </row>
    <row r="486" spans="1:2" x14ac:dyDescent="0.2">
      <c r="A486" s="58" t="s">
        <v>510</v>
      </c>
      <c r="B486" s="130">
        <v>83224.224283580421</v>
      </c>
    </row>
    <row r="487" spans="1:2" x14ac:dyDescent="0.2">
      <c r="A487" s="58" t="s">
        <v>511</v>
      </c>
      <c r="B487" s="130">
        <v>119915.57579859124</v>
      </c>
    </row>
    <row r="488" spans="1:2" x14ac:dyDescent="0.2">
      <c r="A488" s="58" t="s">
        <v>512</v>
      </c>
      <c r="B488" s="130">
        <v>78905.35507490499</v>
      </c>
    </row>
    <row r="489" spans="1:2" x14ac:dyDescent="0.2">
      <c r="A489" s="58" t="s">
        <v>513</v>
      </c>
      <c r="B489" s="130">
        <v>98392.093898028994</v>
      </c>
    </row>
    <row r="490" spans="1:2" x14ac:dyDescent="0.2">
      <c r="A490" s="58" t="s">
        <v>514</v>
      </c>
      <c r="B490" s="130">
        <v>272454.55911592022</v>
      </c>
    </row>
    <row r="491" spans="1:2" x14ac:dyDescent="0.2">
      <c r="A491" s="58" t="s">
        <v>515</v>
      </c>
      <c r="B491" s="130">
        <v>77487.005785064102</v>
      </c>
    </row>
    <row r="492" spans="1:2" x14ac:dyDescent="0.2">
      <c r="A492" s="58" t="s">
        <v>516</v>
      </c>
      <c r="B492" s="130">
        <v>148039.56357105079</v>
      </c>
    </row>
    <row r="493" spans="1:2" x14ac:dyDescent="0.2">
      <c r="A493" s="58" t="s">
        <v>517</v>
      </c>
      <c r="B493" s="130">
        <v>170146.01288238316</v>
      </c>
    </row>
    <row r="494" spans="1:2" x14ac:dyDescent="0.2">
      <c r="A494" s="58" t="s">
        <v>518</v>
      </c>
      <c r="B494" s="130">
        <v>497654.33409277943</v>
      </c>
    </row>
    <row r="495" spans="1:2" x14ac:dyDescent="0.2">
      <c r="A495" s="58" t="s">
        <v>519</v>
      </c>
      <c r="B495" s="130">
        <v>488236.38679260662</v>
      </c>
    </row>
    <row r="496" spans="1:2" x14ac:dyDescent="0.2">
      <c r="A496" s="58" t="s">
        <v>520</v>
      </c>
      <c r="B496" s="130">
        <v>165743.00297142027</v>
      </c>
    </row>
    <row r="497" spans="1:2" x14ac:dyDescent="0.2">
      <c r="A497" s="58" t="s">
        <v>521</v>
      </c>
      <c r="B497" s="130">
        <v>141320.53744946446</v>
      </c>
    </row>
    <row r="498" spans="1:2" x14ac:dyDescent="0.2">
      <c r="A498" s="58" t="s">
        <v>522</v>
      </c>
      <c r="B498" s="130">
        <v>115605.45304617941</v>
      </c>
    </row>
    <row r="499" spans="1:2" x14ac:dyDescent="0.2">
      <c r="A499" s="58" t="s">
        <v>523</v>
      </c>
      <c r="B499" s="130">
        <v>248614.48251229557</v>
      </c>
    </row>
    <row r="500" spans="1:2" x14ac:dyDescent="0.2">
      <c r="A500" s="58" t="s">
        <v>524</v>
      </c>
      <c r="B500" s="130">
        <v>116819.17363257479</v>
      </c>
    </row>
    <row r="501" spans="1:2" x14ac:dyDescent="0.2">
      <c r="A501" s="58" t="s">
        <v>525</v>
      </c>
      <c r="B501" s="130">
        <v>190685.00242770958</v>
      </c>
    </row>
    <row r="502" spans="1:2" x14ac:dyDescent="0.2">
      <c r="A502" s="58" t="s">
        <v>526</v>
      </c>
      <c r="B502" s="130">
        <v>151260.00026061264</v>
      </c>
    </row>
    <row r="503" spans="1:2" x14ac:dyDescent="0.2">
      <c r="A503" s="58" t="s">
        <v>527</v>
      </c>
      <c r="B503" s="130">
        <v>603039.58513533208</v>
      </c>
    </row>
    <row r="504" spans="1:2" x14ac:dyDescent="0.2">
      <c r="A504" s="58" t="s">
        <v>528</v>
      </c>
      <c r="B504" s="130">
        <v>388929.99922212301</v>
      </c>
    </row>
    <row r="505" spans="1:2" x14ac:dyDescent="0.2">
      <c r="A505" s="58" t="s">
        <v>529</v>
      </c>
      <c r="B505" s="130">
        <v>80222.927294082489</v>
      </c>
    </row>
    <row r="506" spans="1:2" x14ac:dyDescent="0.2">
      <c r="A506" s="58" t="s">
        <v>530</v>
      </c>
      <c r="B506" s="130">
        <v>437485.41809205274</v>
      </c>
    </row>
    <row r="507" spans="1:2" x14ac:dyDescent="0.2">
      <c r="A507" s="58" t="s">
        <v>531</v>
      </c>
      <c r="B507" s="130">
        <v>131620.39476647595</v>
      </c>
    </row>
    <row r="508" spans="1:2" x14ac:dyDescent="0.2">
      <c r="A508" s="58" t="s">
        <v>532</v>
      </c>
      <c r="B508" s="130">
        <v>96515.04691851059</v>
      </c>
    </row>
    <row r="509" spans="1:2" x14ac:dyDescent="0.2">
      <c r="A509" s="58" t="s">
        <v>533</v>
      </c>
      <c r="B509" s="130">
        <v>88833.121404126287</v>
      </c>
    </row>
    <row r="510" spans="1:2" x14ac:dyDescent="0.2">
      <c r="A510" s="58" t="s">
        <v>534</v>
      </c>
      <c r="B510" s="130">
        <v>95108.76831404728</v>
      </c>
    </row>
    <row r="511" spans="1:2" x14ac:dyDescent="0.2">
      <c r="A511" s="58" t="s">
        <v>535</v>
      </c>
      <c r="B511" s="130">
        <v>76704.273492722015</v>
      </c>
    </row>
    <row r="512" spans="1:2" x14ac:dyDescent="0.2">
      <c r="A512" s="58" t="s">
        <v>536</v>
      </c>
      <c r="B512" s="130">
        <v>225942.66606821885</v>
      </c>
    </row>
    <row r="513" spans="1:2" x14ac:dyDescent="0.2">
      <c r="A513" s="58" t="s">
        <v>537</v>
      </c>
      <c r="B513" s="130">
        <v>245261.63595306812</v>
      </c>
    </row>
    <row r="514" spans="1:2" x14ac:dyDescent="0.2">
      <c r="A514" s="58" t="s">
        <v>538</v>
      </c>
      <c r="B514" s="130">
        <v>409925.80781472981</v>
      </c>
    </row>
    <row r="515" spans="1:2" x14ac:dyDescent="0.2">
      <c r="A515" s="58" t="s">
        <v>539</v>
      </c>
      <c r="B515" s="130">
        <v>226195.01509140854</v>
      </c>
    </row>
    <row r="516" spans="1:2" x14ac:dyDescent="0.2">
      <c r="A516" s="58" t="s">
        <v>540</v>
      </c>
      <c r="B516" s="130">
        <v>377574.49874900363</v>
      </c>
    </row>
    <row r="517" spans="1:2" x14ac:dyDescent="0.2">
      <c r="A517" s="58" t="s">
        <v>541</v>
      </c>
      <c r="B517" s="130">
        <v>76943.313926476199</v>
      </c>
    </row>
    <row r="518" spans="1:2" x14ac:dyDescent="0.2">
      <c r="A518" s="58" t="s">
        <v>542</v>
      </c>
      <c r="B518" s="130">
        <v>149789.9826727653</v>
      </c>
    </row>
    <row r="519" spans="1:2" x14ac:dyDescent="0.2">
      <c r="A519" s="58" t="s">
        <v>543</v>
      </c>
      <c r="B519" s="130">
        <v>417729.7845122529</v>
      </c>
    </row>
    <row r="520" spans="1:2" x14ac:dyDescent="0.2">
      <c r="A520" s="58" t="s">
        <v>544</v>
      </c>
      <c r="B520" s="130">
        <v>551897.03596888657</v>
      </c>
    </row>
    <row r="521" spans="1:2" x14ac:dyDescent="0.2">
      <c r="A521" s="58" t="s">
        <v>545</v>
      </c>
      <c r="B521" s="130">
        <v>104116.56986394645</v>
      </c>
    </row>
    <row r="522" spans="1:2" x14ac:dyDescent="0.2">
      <c r="A522" s="58" t="s">
        <v>546</v>
      </c>
      <c r="B522" s="130">
        <v>436235.09555302019</v>
      </c>
    </row>
    <row r="523" spans="1:2" x14ac:dyDescent="0.2">
      <c r="A523" s="58" t="s">
        <v>547</v>
      </c>
      <c r="B523" s="130">
        <v>608572.02480287361</v>
      </c>
    </row>
    <row r="524" spans="1:2" x14ac:dyDescent="0.2">
      <c r="A524" s="58" t="s">
        <v>548</v>
      </c>
      <c r="B524" s="130">
        <v>333603.59908314224</v>
      </c>
    </row>
    <row r="525" spans="1:2" x14ac:dyDescent="0.2">
      <c r="A525" s="58" t="s">
        <v>549</v>
      </c>
      <c r="B525" s="130">
        <v>86339.218065338675</v>
      </c>
    </row>
    <row r="526" spans="1:2" x14ac:dyDescent="0.2">
      <c r="A526" s="58" t="s">
        <v>550</v>
      </c>
      <c r="B526" s="130">
        <v>88217.689886840642</v>
      </c>
    </row>
    <row r="527" spans="1:2" x14ac:dyDescent="0.2">
      <c r="A527" s="58" t="s">
        <v>551</v>
      </c>
      <c r="B527" s="130">
        <v>304026.35887229448</v>
      </c>
    </row>
    <row r="528" spans="1:2" x14ac:dyDescent="0.2">
      <c r="A528" s="58" t="s">
        <v>552</v>
      </c>
      <c r="B528" s="130">
        <v>225177.71249816733</v>
      </c>
    </row>
    <row r="529" spans="1:2" x14ac:dyDescent="0.2">
      <c r="A529" s="58" t="s">
        <v>553</v>
      </c>
      <c r="B529" s="130">
        <v>79385.987769470885</v>
      </c>
    </row>
    <row r="530" spans="1:2" x14ac:dyDescent="0.2">
      <c r="A530" s="58" t="s">
        <v>554</v>
      </c>
      <c r="B530" s="130">
        <v>222896.46296522065</v>
      </c>
    </row>
    <row r="531" spans="1:2" x14ac:dyDescent="0.2">
      <c r="A531" s="58" t="s">
        <v>555</v>
      </c>
      <c r="B531" s="130">
        <v>159153.58594266025</v>
      </c>
    </row>
    <row r="532" spans="1:2" x14ac:dyDescent="0.2">
      <c r="A532" s="58" t="s">
        <v>556</v>
      </c>
      <c r="B532" s="130">
        <v>176196.80991602087</v>
      </c>
    </row>
    <row r="533" spans="1:2" x14ac:dyDescent="0.2">
      <c r="A533" s="58" t="s">
        <v>557</v>
      </c>
      <c r="B533" s="130">
        <v>319592.25892613089</v>
      </c>
    </row>
    <row r="534" spans="1:2" x14ac:dyDescent="0.2">
      <c r="A534" s="58" t="s">
        <v>558</v>
      </c>
      <c r="B534" s="130">
        <v>88748.354291339725</v>
      </c>
    </row>
    <row r="535" spans="1:2" x14ac:dyDescent="0.2">
      <c r="A535" s="58" t="s">
        <v>559</v>
      </c>
      <c r="B535" s="130">
        <v>107485.44176254506</v>
      </c>
    </row>
    <row r="536" spans="1:2" x14ac:dyDescent="0.2">
      <c r="A536" s="58" t="s">
        <v>560</v>
      </c>
      <c r="B536" s="130">
        <v>171306.73216799198</v>
      </c>
    </row>
    <row r="537" spans="1:2" x14ac:dyDescent="0.2">
      <c r="A537" s="58" t="s">
        <v>561</v>
      </c>
      <c r="B537" s="130">
        <v>586864.38045253523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Output_UED_Opex</vt:lpstr>
      <vt:lpstr>Assumptions</vt:lpstr>
      <vt:lpstr>Summary</vt:lpstr>
      <vt:lpstr>Aug cost</vt:lpstr>
      <vt:lpstr>Compliance</vt:lpstr>
      <vt:lpstr>Depreciation</vt:lpstr>
      <vt:lpstr>NPV of benefits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2020-01-23T00:57:29Z</dcterms:created>
  <dcterms:modified xsi:type="dcterms:W3CDTF">2020-01-29T03:02:31Z</dcterms:modified>
</cp:coreProperties>
</file>