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 filterPrivacy="1" codeName="ThisWorkbook"/>
  <bookViews>
    <workbookView xWindow="990" yWindow="-120" windowWidth="27930" windowHeight="16440" tabRatio="896"/>
  </bookViews>
  <sheets>
    <sheet name="Output_R" sheetId="72" r:id="rId1"/>
    <sheet name="Output_NR" sheetId="75" r:id="rId2"/>
    <sheet name="Summary" sheetId="70" r:id="rId3"/>
    <sheet name="Assumptions" sheetId="74" r:id="rId4"/>
    <sheet name="Option 1" sheetId="69" r:id="rId5"/>
    <sheet name="Option 2" sheetId="71" r:id="rId6"/>
    <sheet name="Option 3" sheetId="73" r:id="rId7"/>
  </sheets>
  <definedNames>
    <definedName name="Conv_2021">Assumptions!$B$18</definedName>
    <definedName name="Option1_categories">'Option 1'!$C$98:$C$103</definedName>
    <definedName name="Option1_costs">'Option 1'!$P$98:$T$103</definedName>
    <definedName name="Option2_categories">'Option 2'!$C$98:$C$103</definedName>
    <definedName name="Option2_costs">'Option 2'!$P$98:$T$103</definedName>
    <definedName name="Option3_categories">'Option 3'!$C$113:$C$118</definedName>
    <definedName name="Option3_costs">'Option 3'!$P$113:$T$118</definedName>
    <definedName name="_xlnm.Print_Area" localSheetId="2">Summary!$A$1:$J$35</definedName>
    <definedName name="years">'Option 1'!$P$8:$T$8</definedName>
  </definedName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E14" i="74" l="1"/>
  <c r="F14" i="74"/>
  <c r="G14" i="74"/>
  <c r="H14" i="74"/>
  <c r="I14" i="74"/>
  <c r="J14" i="74"/>
  <c r="B16" i="74"/>
  <c r="B18" i="74"/>
  <c r="D5" i="75"/>
  <c r="E5" i="75"/>
  <c r="G110" i="71"/>
  <c r="G111" i="71"/>
  <c r="G112" i="71"/>
  <c r="G113" i="71"/>
  <c r="G114" i="71"/>
  <c r="G115" i="71"/>
  <c r="S10" i="75"/>
  <c r="T10" i="75"/>
  <c r="T68" i="71"/>
  <c r="T69" i="71"/>
  <c r="T70" i="71"/>
  <c r="T71" i="71"/>
  <c r="T10" i="71"/>
  <c r="T11" i="71"/>
  <c r="T12" i="71"/>
  <c r="T13" i="71"/>
  <c r="T14" i="71"/>
  <c r="T15" i="71"/>
  <c r="T16" i="71"/>
  <c r="T17" i="71"/>
  <c r="T18" i="71"/>
  <c r="T19" i="71"/>
  <c r="T20" i="71"/>
  <c r="T21" i="71"/>
  <c r="T22" i="71"/>
  <c r="T23" i="71"/>
  <c r="T24" i="71"/>
  <c r="T25" i="71"/>
  <c r="T26" i="71"/>
  <c r="T27" i="71"/>
  <c r="T28" i="71"/>
  <c r="T29" i="71"/>
  <c r="T30" i="71"/>
  <c r="T31" i="71"/>
  <c r="T32" i="71"/>
  <c r="T33" i="71"/>
  <c r="T34" i="71"/>
  <c r="T35" i="71"/>
  <c r="T36" i="71"/>
  <c r="T39" i="71"/>
  <c r="T40" i="71"/>
  <c r="T41" i="71"/>
  <c r="T42" i="71"/>
  <c r="T43" i="71"/>
  <c r="T44" i="71"/>
  <c r="T45" i="71"/>
  <c r="T46" i="71"/>
  <c r="T47" i="71"/>
  <c r="T48" i="71"/>
  <c r="T49" i="71"/>
  <c r="T50" i="71"/>
  <c r="T51" i="71"/>
  <c r="T52" i="71"/>
  <c r="T53" i="71"/>
  <c r="T54" i="71"/>
  <c r="T55" i="71"/>
  <c r="T56" i="71"/>
  <c r="T57" i="71"/>
  <c r="T58" i="71"/>
  <c r="T59" i="71"/>
  <c r="T60" i="71"/>
  <c r="T61" i="71"/>
  <c r="T62" i="71"/>
  <c r="T63" i="71"/>
  <c r="T64" i="71"/>
  <c r="T65" i="71"/>
  <c r="T72" i="71"/>
  <c r="T73" i="71"/>
  <c r="T74" i="71"/>
  <c r="T75" i="71"/>
  <c r="T76" i="71"/>
  <c r="T77" i="71"/>
  <c r="T78" i="71"/>
  <c r="T79" i="71"/>
  <c r="T80" i="71"/>
  <c r="T81" i="71"/>
  <c r="T82" i="71"/>
  <c r="T83" i="71"/>
  <c r="T84" i="71"/>
  <c r="T85" i="71"/>
  <c r="T86" i="71"/>
  <c r="T87" i="71"/>
  <c r="T88" i="71"/>
  <c r="T89" i="71"/>
  <c r="T90" i="71"/>
  <c r="T91" i="71"/>
  <c r="T92" i="71"/>
  <c r="T93" i="71"/>
  <c r="T94" i="71"/>
  <c r="T100" i="71"/>
  <c r="T68" i="69"/>
  <c r="T69" i="69"/>
  <c r="T70" i="69"/>
  <c r="T71" i="69"/>
  <c r="T10" i="69"/>
  <c r="T11" i="69"/>
  <c r="T12" i="69"/>
  <c r="T13" i="69"/>
  <c r="T14" i="69"/>
  <c r="T15" i="69"/>
  <c r="T16" i="69"/>
  <c r="T17" i="69"/>
  <c r="T18" i="69"/>
  <c r="T19" i="69"/>
  <c r="T20" i="69"/>
  <c r="T21" i="69"/>
  <c r="T22" i="69"/>
  <c r="T23" i="69"/>
  <c r="T24" i="69"/>
  <c r="T25" i="69"/>
  <c r="T26" i="69"/>
  <c r="T27" i="69"/>
  <c r="T28" i="69"/>
  <c r="T29" i="69"/>
  <c r="T30" i="69"/>
  <c r="T31" i="69"/>
  <c r="T32" i="69"/>
  <c r="T33" i="69"/>
  <c r="T34" i="69"/>
  <c r="T35" i="69"/>
  <c r="T36" i="69"/>
  <c r="T39" i="69"/>
  <c r="T40" i="69"/>
  <c r="T41" i="69"/>
  <c r="T42" i="69"/>
  <c r="T43" i="69"/>
  <c r="T44" i="69"/>
  <c r="T45" i="69"/>
  <c r="T46" i="69"/>
  <c r="T47" i="69"/>
  <c r="T48" i="69"/>
  <c r="T49" i="69"/>
  <c r="T50" i="69"/>
  <c r="T51" i="69"/>
  <c r="T52" i="69"/>
  <c r="T53" i="69"/>
  <c r="T54" i="69"/>
  <c r="T55" i="69"/>
  <c r="T56" i="69"/>
  <c r="T57" i="69"/>
  <c r="T58" i="69"/>
  <c r="T59" i="69"/>
  <c r="T60" i="69"/>
  <c r="T61" i="69"/>
  <c r="T62" i="69"/>
  <c r="T63" i="69"/>
  <c r="T64" i="69"/>
  <c r="T65" i="69"/>
  <c r="T72" i="69"/>
  <c r="T73" i="69"/>
  <c r="T74" i="69"/>
  <c r="T75" i="69"/>
  <c r="T76" i="69"/>
  <c r="T77" i="69"/>
  <c r="T78" i="69"/>
  <c r="T79" i="69"/>
  <c r="T80" i="69"/>
  <c r="T81" i="69"/>
  <c r="T82" i="69"/>
  <c r="T83" i="69"/>
  <c r="T84" i="69"/>
  <c r="T85" i="69"/>
  <c r="T86" i="69"/>
  <c r="T87" i="69"/>
  <c r="T88" i="69"/>
  <c r="T89" i="69"/>
  <c r="T90" i="69"/>
  <c r="T91" i="69"/>
  <c r="T92" i="69"/>
  <c r="T93" i="69"/>
  <c r="T94" i="69"/>
  <c r="T100" i="69"/>
  <c r="T112" i="69"/>
  <c r="T112" i="71"/>
  <c r="T115" i="71"/>
  <c r="T12" i="75"/>
  <c r="T99" i="71"/>
  <c r="T99" i="69"/>
  <c r="T111" i="69"/>
  <c r="T111" i="71"/>
  <c r="T114" i="71"/>
  <c r="S12" i="75"/>
  <c r="T98" i="71"/>
  <c r="T98" i="69"/>
  <c r="T110" i="69"/>
  <c r="T110" i="71"/>
  <c r="T113" i="71"/>
  <c r="R12" i="75"/>
  <c r="P10" i="75"/>
  <c r="Q10" i="75"/>
  <c r="S68" i="71"/>
  <c r="S69" i="71"/>
  <c r="S70" i="71"/>
  <c r="S71" i="71"/>
  <c r="S10" i="71"/>
  <c r="S11" i="71"/>
  <c r="S12" i="71"/>
  <c r="S13" i="71"/>
  <c r="S14" i="71"/>
  <c r="S15" i="71"/>
  <c r="S16" i="71"/>
  <c r="S17" i="71"/>
  <c r="S18" i="71"/>
  <c r="S19" i="71"/>
  <c r="S20" i="71"/>
  <c r="S21" i="71"/>
  <c r="S22" i="71"/>
  <c r="S23" i="71"/>
  <c r="S24" i="71"/>
  <c r="S25" i="71"/>
  <c r="S26" i="71"/>
  <c r="S27" i="71"/>
  <c r="S28" i="71"/>
  <c r="S29" i="71"/>
  <c r="S30" i="71"/>
  <c r="S31" i="71"/>
  <c r="S32" i="71"/>
  <c r="S33" i="71"/>
  <c r="S34" i="71"/>
  <c r="S35" i="71"/>
  <c r="S36" i="71"/>
  <c r="S39" i="71"/>
  <c r="S40" i="71"/>
  <c r="S41" i="71"/>
  <c r="S42" i="71"/>
  <c r="S43" i="71"/>
  <c r="S44" i="71"/>
  <c r="S45" i="71"/>
  <c r="S46" i="71"/>
  <c r="S47" i="71"/>
  <c r="S48" i="71"/>
  <c r="S49" i="71"/>
  <c r="S50" i="71"/>
  <c r="S51" i="71"/>
  <c r="S52" i="71"/>
  <c r="S53" i="71"/>
  <c r="S54" i="71"/>
  <c r="S55" i="71"/>
  <c r="S56" i="71"/>
  <c r="S57" i="71"/>
  <c r="S58" i="71"/>
  <c r="S59" i="71"/>
  <c r="S60" i="71"/>
  <c r="S61" i="71"/>
  <c r="S62" i="71"/>
  <c r="S63" i="71"/>
  <c r="S64" i="71"/>
  <c r="S65" i="71"/>
  <c r="S72" i="71"/>
  <c r="S73" i="71"/>
  <c r="S74" i="71"/>
  <c r="S75" i="71"/>
  <c r="S76" i="71"/>
  <c r="S77" i="71"/>
  <c r="S78" i="71"/>
  <c r="S79" i="71"/>
  <c r="S80" i="71"/>
  <c r="S81" i="71"/>
  <c r="S82" i="71"/>
  <c r="S83" i="71"/>
  <c r="S84" i="71"/>
  <c r="S85" i="71"/>
  <c r="S86" i="71"/>
  <c r="S87" i="71"/>
  <c r="S88" i="71"/>
  <c r="S89" i="71"/>
  <c r="S90" i="71"/>
  <c r="S91" i="71"/>
  <c r="S92" i="71"/>
  <c r="S93" i="71"/>
  <c r="S94" i="71"/>
  <c r="S100" i="71"/>
  <c r="S68" i="69"/>
  <c r="S69" i="69"/>
  <c r="S70" i="69"/>
  <c r="S71" i="69"/>
  <c r="S10" i="69"/>
  <c r="S11" i="69"/>
  <c r="S12" i="69"/>
  <c r="S13" i="69"/>
  <c r="S14" i="69"/>
  <c r="S15" i="69"/>
  <c r="S16" i="69"/>
  <c r="S17" i="69"/>
  <c r="S18" i="69"/>
  <c r="S19" i="69"/>
  <c r="S20" i="69"/>
  <c r="S21" i="69"/>
  <c r="S22" i="69"/>
  <c r="S23" i="69"/>
  <c r="S24" i="69"/>
  <c r="S25" i="69"/>
  <c r="S26" i="69"/>
  <c r="S27" i="69"/>
  <c r="S28" i="69"/>
  <c r="S29" i="69"/>
  <c r="S30" i="69"/>
  <c r="S31" i="69"/>
  <c r="S32" i="69"/>
  <c r="S33" i="69"/>
  <c r="S34" i="69"/>
  <c r="S35" i="69"/>
  <c r="S36" i="69"/>
  <c r="S39" i="69"/>
  <c r="S40" i="69"/>
  <c r="S41" i="69"/>
  <c r="S42" i="69"/>
  <c r="S43" i="69"/>
  <c r="S44" i="69"/>
  <c r="S45" i="69"/>
  <c r="S46" i="69"/>
  <c r="S47" i="69"/>
  <c r="S48" i="69"/>
  <c r="S49" i="69"/>
  <c r="S50" i="69"/>
  <c r="S51" i="69"/>
  <c r="S52" i="69"/>
  <c r="S53" i="69"/>
  <c r="S54" i="69"/>
  <c r="S55" i="69"/>
  <c r="S56" i="69"/>
  <c r="S57" i="69"/>
  <c r="S58" i="69"/>
  <c r="S59" i="69"/>
  <c r="S60" i="69"/>
  <c r="S61" i="69"/>
  <c r="S62" i="69"/>
  <c r="S63" i="69"/>
  <c r="S64" i="69"/>
  <c r="S65" i="69"/>
  <c r="S72" i="69"/>
  <c r="S73" i="69"/>
  <c r="S74" i="69"/>
  <c r="S75" i="69"/>
  <c r="S76" i="69"/>
  <c r="S77" i="69"/>
  <c r="S78" i="69"/>
  <c r="S79" i="69"/>
  <c r="S80" i="69"/>
  <c r="S81" i="69"/>
  <c r="S82" i="69"/>
  <c r="S83" i="69"/>
  <c r="S84" i="69"/>
  <c r="S85" i="69"/>
  <c r="S86" i="69"/>
  <c r="S87" i="69"/>
  <c r="S88" i="69"/>
  <c r="S89" i="69"/>
  <c r="S90" i="69"/>
  <c r="S91" i="69"/>
  <c r="S92" i="69"/>
  <c r="S93" i="69"/>
  <c r="S94" i="69"/>
  <c r="S100" i="69"/>
  <c r="S112" i="69"/>
  <c r="S112" i="71"/>
  <c r="S115" i="71"/>
  <c r="Q12" i="75"/>
  <c r="S99" i="71"/>
  <c r="S99" i="69"/>
  <c r="S111" i="69"/>
  <c r="S111" i="71"/>
  <c r="S114" i="71"/>
  <c r="P12" i="75"/>
  <c r="S98" i="71"/>
  <c r="S98" i="69"/>
  <c r="S110" i="69"/>
  <c r="S110" i="71"/>
  <c r="S113" i="71"/>
  <c r="O12" i="75"/>
  <c r="M10" i="75"/>
  <c r="N10" i="75"/>
  <c r="R68" i="71"/>
  <c r="R69" i="71"/>
  <c r="R70" i="71"/>
  <c r="R71" i="71"/>
  <c r="R10" i="71"/>
  <c r="R11" i="71"/>
  <c r="R12" i="71"/>
  <c r="R13" i="71"/>
  <c r="R14" i="71"/>
  <c r="R15" i="71"/>
  <c r="R16" i="71"/>
  <c r="R17" i="71"/>
  <c r="R18" i="71"/>
  <c r="R19" i="71"/>
  <c r="R20" i="71"/>
  <c r="R21" i="71"/>
  <c r="R22" i="71"/>
  <c r="R23" i="71"/>
  <c r="R24" i="71"/>
  <c r="R25" i="71"/>
  <c r="R26" i="71"/>
  <c r="R27" i="71"/>
  <c r="R28" i="71"/>
  <c r="R29" i="71"/>
  <c r="R30" i="71"/>
  <c r="R31" i="71"/>
  <c r="R32" i="71"/>
  <c r="R33" i="71"/>
  <c r="R34" i="71"/>
  <c r="R35" i="71"/>
  <c r="R36" i="71"/>
  <c r="R39" i="71"/>
  <c r="R40" i="71"/>
  <c r="R41" i="71"/>
  <c r="R42" i="71"/>
  <c r="R43" i="71"/>
  <c r="R44" i="71"/>
  <c r="R45" i="71"/>
  <c r="R46" i="71"/>
  <c r="R47" i="71"/>
  <c r="R48" i="71"/>
  <c r="R49" i="71"/>
  <c r="R50" i="71"/>
  <c r="R51" i="71"/>
  <c r="R52" i="71"/>
  <c r="R53" i="71"/>
  <c r="R54" i="71"/>
  <c r="R55" i="71"/>
  <c r="R56" i="71"/>
  <c r="R57" i="71"/>
  <c r="R58" i="71"/>
  <c r="R59" i="71"/>
  <c r="R60" i="71"/>
  <c r="R61" i="71"/>
  <c r="R62" i="71"/>
  <c r="R63" i="71"/>
  <c r="R64" i="71"/>
  <c r="R65" i="71"/>
  <c r="R72" i="71"/>
  <c r="R73" i="71"/>
  <c r="R74" i="71"/>
  <c r="R75" i="71"/>
  <c r="R76" i="71"/>
  <c r="R77" i="71"/>
  <c r="R78" i="71"/>
  <c r="R79" i="71"/>
  <c r="R80" i="71"/>
  <c r="R81" i="71"/>
  <c r="R82" i="71"/>
  <c r="R83" i="71"/>
  <c r="R84" i="71"/>
  <c r="R85" i="71"/>
  <c r="R86" i="71"/>
  <c r="R87" i="71"/>
  <c r="R88" i="71"/>
  <c r="R89" i="71"/>
  <c r="R90" i="71"/>
  <c r="R91" i="71"/>
  <c r="R92" i="71"/>
  <c r="R93" i="71"/>
  <c r="R94" i="71"/>
  <c r="R100" i="71"/>
  <c r="R68" i="69"/>
  <c r="R69" i="69"/>
  <c r="R70" i="69"/>
  <c r="R71" i="69"/>
  <c r="R10" i="69"/>
  <c r="R11" i="69"/>
  <c r="R12" i="69"/>
  <c r="R13" i="69"/>
  <c r="R14" i="69"/>
  <c r="R15" i="69"/>
  <c r="R16" i="69"/>
  <c r="R17" i="69"/>
  <c r="R18" i="69"/>
  <c r="R19" i="69"/>
  <c r="R20" i="69"/>
  <c r="R21" i="69"/>
  <c r="R22" i="69"/>
  <c r="R23" i="69"/>
  <c r="R24" i="69"/>
  <c r="R25" i="69"/>
  <c r="R26" i="69"/>
  <c r="R27" i="69"/>
  <c r="R28" i="69"/>
  <c r="R29" i="69"/>
  <c r="R30" i="69"/>
  <c r="R31" i="69"/>
  <c r="R32" i="69"/>
  <c r="R33" i="69"/>
  <c r="R34" i="69"/>
  <c r="R35" i="69"/>
  <c r="R36" i="69"/>
  <c r="R39" i="69"/>
  <c r="R40" i="69"/>
  <c r="R41" i="69"/>
  <c r="R42" i="69"/>
  <c r="R43" i="69"/>
  <c r="R44" i="69"/>
  <c r="R45" i="69"/>
  <c r="R46" i="69"/>
  <c r="R47" i="69"/>
  <c r="R48" i="69"/>
  <c r="R49" i="69"/>
  <c r="R50" i="69"/>
  <c r="R51" i="69"/>
  <c r="R52" i="69"/>
  <c r="R53" i="69"/>
  <c r="R54" i="69"/>
  <c r="R55" i="69"/>
  <c r="R56" i="69"/>
  <c r="R57" i="69"/>
  <c r="R58" i="69"/>
  <c r="R59" i="69"/>
  <c r="R60" i="69"/>
  <c r="R61" i="69"/>
  <c r="R62" i="69"/>
  <c r="R63" i="69"/>
  <c r="R64" i="69"/>
  <c r="R65" i="69"/>
  <c r="R72" i="69"/>
  <c r="R73" i="69"/>
  <c r="R74" i="69"/>
  <c r="R75" i="69"/>
  <c r="R76" i="69"/>
  <c r="R77" i="69"/>
  <c r="R78" i="69"/>
  <c r="R79" i="69"/>
  <c r="R80" i="69"/>
  <c r="R81" i="69"/>
  <c r="R82" i="69"/>
  <c r="R83" i="69"/>
  <c r="R84" i="69"/>
  <c r="R85" i="69"/>
  <c r="R86" i="69"/>
  <c r="R87" i="69"/>
  <c r="R88" i="69"/>
  <c r="R89" i="69"/>
  <c r="R90" i="69"/>
  <c r="R91" i="69"/>
  <c r="R92" i="69"/>
  <c r="R93" i="69"/>
  <c r="R94" i="69"/>
  <c r="R100" i="69"/>
  <c r="R112" i="69"/>
  <c r="R112" i="71"/>
  <c r="R115" i="71"/>
  <c r="N12" i="75"/>
  <c r="R99" i="71"/>
  <c r="R99" i="69"/>
  <c r="R111" i="69"/>
  <c r="R111" i="71"/>
  <c r="R114" i="71"/>
  <c r="M12" i="75"/>
  <c r="R98" i="71"/>
  <c r="R98" i="69"/>
  <c r="R110" i="69"/>
  <c r="R110" i="71"/>
  <c r="R113" i="71"/>
  <c r="L12" i="75"/>
  <c r="J10" i="75"/>
  <c r="K10" i="75"/>
  <c r="Q68" i="71"/>
  <c r="Q69" i="71"/>
  <c r="Q70" i="71"/>
  <c r="Q71" i="71"/>
  <c r="Q10" i="71"/>
  <c r="Q11" i="71"/>
  <c r="Q12" i="71"/>
  <c r="Q13" i="71"/>
  <c r="Q14" i="71"/>
  <c r="Q15" i="71"/>
  <c r="Q16" i="71"/>
  <c r="Q17" i="71"/>
  <c r="Q18" i="71"/>
  <c r="Q19" i="71"/>
  <c r="Q20" i="71"/>
  <c r="Q21" i="71"/>
  <c r="Q22" i="71"/>
  <c r="Q23" i="71"/>
  <c r="Q24" i="71"/>
  <c r="Q25" i="71"/>
  <c r="Q26" i="71"/>
  <c r="Q27" i="71"/>
  <c r="Q28" i="71"/>
  <c r="Q29" i="71"/>
  <c r="Q30" i="71"/>
  <c r="Q31" i="71"/>
  <c r="Q32" i="71"/>
  <c r="Q33" i="71"/>
  <c r="Q34" i="71"/>
  <c r="Q35" i="71"/>
  <c r="Q36" i="71"/>
  <c r="Q39" i="71"/>
  <c r="Q40" i="71"/>
  <c r="Q41" i="71"/>
  <c r="Q42" i="71"/>
  <c r="Q43" i="71"/>
  <c r="Q44" i="71"/>
  <c r="Q45" i="71"/>
  <c r="Q46" i="71"/>
  <c r="Q47" i="71"/>
  <c r="Q48" i="71"/>
  <c r="Q49" i="71"/>
  <c r="Q50" i="71"/>
  <c r="Q51" i="71"/>
  <c r="Q52" i="71"/>
  <c r="Q53" i="71"/>
  <c r="Q54" i="71"/>
  <c r="Q55" i="71"/>
  <c r="Q56" i="71"/>
  <c r="Q57" i="71"/>
  <c r="Q58" i="71"/>
  <c r="Q59" i="71"/>
  <c r="Q60" i="71"/>
  <c r="Q61" i="71"/>
  <c r="Q62" i="71"/>
  <c r="Q63" i="71"/>
  <c r="Q64" i="71"/>
  <c r="Q65" i="71"/>
  <c r="Q72" i="71"/>
  <c r="Q73" i="71"/>
  <c r="Q74" i="71"/>
  <c r="Q75" i="71"/>
  <c r="Q76" i="71"/>
  <c r="Q77" i="71"/>
  <c r="Q78" i="71"/>
  <c r="Q79" i="71"/>
  <c r="Q80" i="71"/>
  <c r="Q81" i="71"/>
  <c r="Q82" i="71"/>
  <c r="Q83" i="71"/>
  <c r="Q84" i="71"/>
  <c r="Q85" i="71"/>
  <c r="Q86" i="71"/>
  <c r="Q87" i="71"/>
  <c r="Q88" i="71"/>
  <c r="Q89" i="71"/>
  <c r="Q90" i="71"/>
  <c r="Q91" i="71"/>
  <c r="Q92" i="71"/>
  <c r="Q93" i="71"/>
  <c r="Q94" i="71"/>
  <c r="Q100" i="71"/>
  <c r="Q68" i="69"/>
  <c r="Q69" i="69"/>
  <c r="Q70" i="69"/>
  <c r="Q71" i="69"/>
  <c r="Q10" i="69"/>
  <c r="Q11" i="69"/>
  <c r="Q12" i="69"/>
  <c r="Q13" i="69"/>
  <c r="Q14" i="69"/>
  <c r="Q15" i="69"/>
  <c r="Q16" i="69"/>
  <c r="Q17" i="69"/>
  <c r="Q18" i="69"/>
  <c r="Q19" i="69"/>
  <c r="Q20" i="69"/>
  <c r="Q21" i="69"/>
  <c r="Q22" i="69"/>
  <c r="Q23" i="69"/>
  <c r="Q24" i="69"/>
  <c r="Q25" i="69"/>
  <c r="Q26" i="69"/>
  <c r="Q27" i="69"/>
  <c r="Q28" i="69"/>
  <c r="Q29" i="69"/>
  <c r="Q30" i="69"/>
  <c r="Q31" i="69"/>
  <c r="Q32" i="69"/>
  <c r="Q33" i="69"/>
  <c r="Q34" i="69"/>
  <c r="Q35" i="69"/>
  <c r="Q36" i="69"/>
  <c r="Q39" i="69"/>
  <c r="Q40" i="69"/>
  <c r="Q41" i="69"/>
  <c r="Q42" i="69"/>
  <c r="Q43" i="69"/>
  <c r="Q44" i="69"/>
  <c r="Q45" i="69"/>
  <c r="Q46" i="69"/>
  <c r="Q47" i="69"/>
  <c r="Q48" i="69"/>
  <c r="Q49" i="69"/>
  <c r="Q50" i="69"/>
  <c r="Q51" i="69"/>
  <c r="Q52" i="69"/>
  <c r="Q53" i="69"/>
  <c r="Q54" i="69"/>
  <c r="Q55" i="69"/>
  <c r="Q56" i="69"/>
  <c r="Q57" i="69"/>
  <c r="Q58" i="69"/>
  <c r="Q59" i="69"/>
  <c r="Q60" i="69"/>
  <c r="Q61" i="69"/>
  <c r="Q62" i="69"/>
  <c r="Q63" i="69"/>
  <c r="Q64" i="69"/>
  <c r="Q65" i="69"/>
  <c r="Q72" i="69"/>
  <c r="Q73" i="69"/>
  <c r="Q74" i="69"/>
  <c r="Q75" i="69"/>
  <c r="Q76" i="69"/>
  <c r="Q77" i="69"/>
  <c r="Q78" i="69"/>
  <c r="Q79" i="69"/>
  <c r="Q80" i="69"/>
  <c r="Q81" i="69"/>
  <c r="Q82" i="69"/>
  <c r="Q83" i="69"/>
  <c r="Q84" i="69"/>
  <c r="Q85" i="69"/>
  <c r="Q86" i="69"/>
  <c r="Q87" i="69"/>
  <c r="Q88" i="69"/>
  <c r="Q89" i="69"/>
  <c r="Q90" i="69"/>
  <c r="Q91" i="69"/>
  <c r="Q92" i="69"/>
  <c r="Q93" i="69"/>
  <c r="Q94" i="69"/>
  <c r="Q100" i="69"/>
  <c r="Q112" i="69"/>
  <c r="Q112" i="71"/>
  <c r="Q115" i="71"/>
  <c r="K12" i="75"/>
  <c r="Q99" i="71"/>
  <c r="Q99" i="69"/>
  <c r="Q111" i="69"/>
  <c r="Q111" i="71"/>
  <c r="Q114" i="71"/>
  <c r="J12" i="75"/>
  <c r="Q98" i="71"/>
  <c r="Q98" i="69"/>
  <c r="Q110" i="69"/>
  <c r="Q110" i="71"/>
  <c r="Q113" i="71"/>
  <c r="I12" i="75"/>
  <c r="G10" i="75"/>
  <c r="H10" i="75"/>
  <c r="P68" i="71"/>
  <c r="P69" i="71"/>
  <c r="P70" i="71"/>
  <c r="P71" i="71"/>
  <c r="P10" i="71"/>
  <c r="P11" i="71"/>
  <c r="P12" i="71"/>
  <c r="P13" i="71"/>
  <c r="P14" i="71"/>
  <c r="P15" i="71"/>
  <c r="P16" i="71"/>
  <c r="P17" i="71"/>
  <c r="P18" i="71"/>
  <c r="P19" i="71"/>
  <c r="P20" i="71"/>
  <c r="P21" i="71"/>
  <c r="P22" i="71"/>
  <c r="P23" i="71"/>
  <c r="P24" i="71"/>
  <c r="P25" i="71"/>
  <c r="P26" i="71"/>
  <c r="P27" i="71"/>
  <c r="P28" i="71"/>
  <c r="P29" i="71"/>
  <c r="P30" i="71"/>
  <c r="P31" i="71"/>
  <c r="P32" i="71"/>
  <c r="P33" i="71"/>
  <c r="P34" i="71"/>
  <c r="P35" i="71"/>
  <c r="P36" i="71"/>
  <c r="P39" i="71"/>
  <c r="P40" i="71"/>
  <c r="P41" i="71"/>
  <c r="P42" i="71"/>
  <c r="P43" i="71"/>
  <c r="P44" i="71"/>
  <c r="P45" i="71"/>
  <c r="P46" i="71"/>
  <c r="P47" i="71"/>
  <c r="P48" i="71"/>
  <c r="P49" i="71"/>
  <c r="P50" i="71"/>
  <c r="P51" i="71"/>
  <c r="P52" i="71"/>
  <c r="P53" i="71"/>
  <c r="P54" i="71"/>
  <c r="P55" i="71"/>
  <c r="P56" i="71"/>
  <c r="P57" i="71"/>
  <c r="P58" i="71"/>
  <c r="P59" i="71"/>
  <c r="P60" i="71"/>
  <c r="P61" i="71"/>
  <c r="P62" i="71"/>
  <c r="P63" i="71"/>
  <c r="P64" i="71"/>
  <c r="P65" i="71"/>
  <c r="P72" i="71"/>
  <c r="P73" i="71"/>
  <c r="P74" i="71"/>
  <c r="P75" i="71"/>
  <c r="P76" i="71"/>
  <c r="P77" i="71"/>
  <c r="P78" i="71"/>
  <c r="P79" i="71"/>
  <c r="P80" i="71"/>
  <c r="P81" i="71"/>
  <c r="P82" i="71"/>
  <c r="P83" i="71"/>
  <c r="P84" i="71"/>
  <c r="P85" i="71"/>
  <c r="P86" i="71"/>
  <c r="P87" i="71"/>
  <c r="P88" i="71"/>
  <c r="P89" i="71"/>
  <c r="P90" i="71"/>
  <c r="P91" i="71"/>
  <c r="P92" i="71"/>
  <c r="P93" i="71"/>
  <c r="P94" i="71"/>
  <c r="P100" i="71"/>
  <c r="P68" i="69"/>
  <c r="P69" i="69"/>
  <c r="P70" i="69"/>
  <c r="P71" i="69"/>
  <c r="P10" i="69"/>
  <c r="P11" i="69"/>
  <c r="P12" i="69"/>
  <c r="P13" i="69"/>
  <c r="P14" i="69"/>
  <c r="P15" i="69"/>
  <c r="P16" i="69"/>
  <c r="P17" i="69"/>
  <c r="P18" i="69"/>
  <c r="P19" i="69"/>
  <c r="P20" i="69"/>
  <c r="P21" i="69"/>
  <c r="P22" i="69"/>
  <c r="P23" i="69"/>
  <c r="P24" i="69"/>
  <c r="P25" i="69"/>
  <c r="P26" i="69"/>
  <c r="P27" i="69"/>
  <c r="P28" i="69"/>
  <c r="P29" i="69"/>
  <c r="P30" i="69"/>
  <c r="P31" i="69"/>
  <c r="P32" i="69"/>
  <c r="P33" i="69"/>
  <c r="P34" i="69"/>
  <c r="P35" i="69"/>
  <c r="P36" i="69"/>
  <c r="P39" i="69"/>
  <c r="P40" i="69"/>
  <c r="P41" i="69"/>
  <c r="P42" i="69"/>
  <c r="P43" i="69"/>
  <c r="P44" i="69"/>
  <c r="P45" i="69"/>
  <c r="P46" i="69"/>
  <c r="P47" i="69"/>
  <c r="P48" i="69"/>
  <c r="P49" i="69"/>
  <c r="P50" i="69"/>
  <c r="P51" i="69"/>
  <c r="P52" i="69"/>
  <c r="P53" i="69"/>
  <c r="P54" i="69"/>
  <c r="P55" i="69"/>
  <c r="P56" i="69"/>
  <c r="P57" i="69"/>
  <c r="P58" i="69"/>
  <c r="P59" i="69"/>
  <c r="P60" i="69"/>
  <c r="P61" i="69"/>
  <c r="P62" i="69"/>
  <c r="P63" i="69"/>
  <c r="P64" i="69"/>
  <c r="P65" i="69"/>
  <c r="P72" i="69"/>
  <c r="P73" i="69"/>
  <c r="P74" i="69"/>
  <c r="P75" i="69"/>
  <c r="P76" i="69"/>
  <c r="P77" i="69"/>
  <c r="P78" i="69"/>
  <c r="P79" i="69"/>
  <c r="P80" i="69"/>
  <c r="P81" i="69"/>
  <c r="P82" i="69"/>
  <c r="P83" i="69"/>
  <c r="P84" i="69"/>
  <c r="P85" i="69"/>
  <c r="P86" i="69"/>
  <c r="P87" i="69"/>
  <c r="P88" i="69"/>
  <c r="P89" i="69"/>
  <c r="P90" i="69"/>
  <c r="P91" i="69"/>
  <c r="P92" i="69"/>
  <c r="P93" i="69"/>
  <c r="P94" i="69"/>
  <c r="P100" i="69"/>
  <c r="P112" i="69"/>
  <c r="P112" i="71"/>
  <c r="P115" i="71"/>
  <c r="H12" i="75"/>
  <c r="P99" i="71"/>
  <c r="P99" i="69"/>
  <c r="P111" i="69"/>
  <c r="P111" i="71"/>
  <c r="P114" i="71"/>
  <c r="G12" i="75"/>
  <c r="P98" i="71"/>
  <c r="P98" i="69"/>
  <c r="P110" i="69"/>
  <c r="P110" i="71"/>
  <c r="P113" i="71"/>
  <c r="F12" i="75"/>
  <c r="D5" i="72"/>
  <c r="E5" i="72"/>
  <c r="S10" i="72"/>
  <c r="T10" i="72"/>
  <c r="T12" i="72"/>
  <c r="S12" i="72"/>
  <c r="R12" i="72"/>
  <c r="P10" i="72"/>
  <c r="Q10" i="72"/>
  <c r="Q12" i="72"/>
  <c r="P12" i="72"/>
  <c r="O12" i="72"/>
  <c r="M10" i="72"/>
  <c r="N10" i="72"/>
  <c r="N12" i="72"/>
  <c r="M12" i="72"/>
  <c r="L12" i="72"/>
  <c r="J10" i="72"/>
  <c r="K10" i="72"/>
  <c r="K12" i="72"/>
  <c r="J12" i="72"/>
  <c r="I12" i="72"/>
  <c r="G10" i="72"/>
  <c r="H10" i="72"/>
  <c r="H12" i="72"/>
  <c r="G12" i="72"/>
  <c r="F12" i="72"/>
  <c r="G130" i="73"/>
  <c r="G129" i="73"/>
  <c r="G128" i="73"/>
  <c r="G127" i="73"/>
  <c r="G126" i="73"/>
  <c r="G125" i="73"/>
  <c r="C135" i="73"/>
  <c r="G115" i="69"/>
  <c r="G114" i="69"/>
  <c r="G113" i="69"/>
  <c r="G112" i="69"/>
  <c r="G111" i="69"/>
  <c r="G110" i="69"/>
  <c r="C117" i="69"/>
  <c r="C116" i="69"/>
  <c r="Z10" i="75"/>
  <c r="Y10" i="75"/>
  <c r="X10" i="75"/>
  <c r="W10" i="75"/>
  <c r="V10" i="75"/>
  <c r="A1" i="75"/>
  <c r="T109" i="73"/>
  <c r="S109" i="73"/>
  <c r="R109" i="73"/>
  <c r="Q109" i="73"/>
  <c r="P109" i="73"/>
  <c r="T108" i="73"/>
  <c r="S108" i="73"/>
  <c r="R108" i="73"/>
  <c r="Q108" i="73"/>
  <c r="P108" i="73"/>
  <c r="T107" i="73"/>
  <c r="S107" i="73"/>
  <c r="R107" i="73"/>
  <c r="Q107" i="73"/>
  <c r="P107" i="73"/>
  <c r="T106" i="73"/>
  <c r="S106" i="73"/>
  <c r="R106" i="73"/>
  <c r="Q106" i="73"/>
  <c r="P106" i="73"/>
  <c r="T105" i="73"/>
  <c r="S105" i="73"/>
  <c r="R105" i="73"/>
  <c r="Q105" i="73"/>
  <c r="P105" i="73"/>
  <c r="T104" i="73"/>
  <c r="S104" i="73"/>
  <c r="R104" i="73"/>
  <c r="Q104" i="73"/>
  <c r="P104" i="73"/>
  <c r="T75" i="73"/>
  <c r="S75" i="73"/>
  <c r="R75" i="73"/>
  <c r="Q75" i="73"/>
  <c r="P75" i="73"/>
  <c r="T74" i="73"/>
  <c r="S74" i="73"/>
  <c r="R74" i="73"/>
  <c r="Q74" i="73"/>
  <c r="P74" i="73"/>
  <c r="T73" i="73"/>
  <c r="S73" i="73"/>
  <c r="R73" i="73"/>
  <c r="Q73" i="73"/>
  <c r="P73" i="73"/>
  <c r="T72" i="73"/>
  <c r="S72" i="73"/>
  <c r="R72" i="73"/>
  <c r="Q72" i="73"/>
  <c r="P72" i="73"/>
  <c r="T71" i="73"/>
  <c r="S71" i="73"/>
  <c r="R71" i="73"/>
  <c r="Q71" i="73"/>
  <c r="P71" i="73"/>
  <c r="T70" i="73"/>
  <c r="S70" i="73"/>
  <c r="R70" i="73"/>
  <c r="Q70" i="73"/>
  <c r="P70" i="73"/>
  <c r="T40" i="73"/>
  <c r="S40" i="73"/>
  <c r="R40" i="73"/>
  <c r="Q40" i="73"/>
  <c r="P40" i="73"/>
  <c r="T39" i="73"/>
  <c r="S39" i="73"/>
  <c r="R39" i="73"/>
  <c r="Q39" i="73"/>
  <c r="P39" i="73"/>
  <c r="T38" i="73"/>
  <c r="S38" i="73"/>
  <c r="R38" i="73"/>
  <c r="Q38" i="73"/>
  <c r="P38" i="73"/>
  <c r="T37" i="73"/>
  <c r="S37" i="73"/>
  <c r="R37" i="73"/>
  <c r="Q37" i="73"/>
  <c r="P37" i="73"/>
  <c r="T36" i="73"/>
  <c r="S36" i="73"/>
  <c r="R36" i="73"/>
  <c r="Q36" i="73"/>
  <c r="P36" i="73"/>
  <c r="P10" i="73"/>
  <c r="P11" i="73"/>
  <c r="P12" i="73"/>
  <c r="P13" i="73"/>
  <c r="P14" i="73"/>
  <c r="P15" i="73"/>
  <c r="P16" i="73"/>
  <c r="P17" i="73"/>
  <c r="P18" i="73"/>
  <c r="P19" i="73"/>
  <c r="P20" i="73"/>
  <c r="P21" i="73"/>
  <c r="P22" i="73"/>
  <c r="P23" i="73"/>
  <c r="P24" i="73"/>
  <c r="P25" i="73"/>
  <c r="P26" i="73"/>
  <c r="P27" i="73"/>
  <c r="P28" i="73"/>
  <c r="P29" i="73"/>
  <c r="P30" i="73"/>
  <c r="P31" i="73"/>
  <c r="P32" i="73"/>
  <c r="P33" i="73"/>
  <c r="P34" i="73"/>
  <c r="P35" i="73"/>
  <c r="P41" i="73"/>
  <c r="P44" i="73"/>
  <c r="P45" i="73"/>
  <c r="P46" i="73"/>
  <c r="P47" i="73"/>
  <c r="P48" i="73"/>
  <c r="P49" i="73"/>
  <c r="P50" i="73"/>
  <c r="P51" i="73"/>
  <c r="P52" i="73"/>
  <c r="P53" i="73"/>
  <c r="P54" i="73"/>
  <c r="P55" i="73"/>
  <c r="P56" i="73"/>
  <c r="P57" i="73"/>
  <c r="P58" i="73"/>
  <c r="P59" i="73"/>
  <c r="P60" i="73"/>
  <c r="P61" i="73"/>
  <c r="P62" i="73"/>
  <c r="P63" i="73"/>
  <c r="P64" i="73"/>
  <c r="P65" i="73"/>
  <c r="P66" i="73"/>
  <c r="P67" i="73"/>
  <c r="P68" i="73"/>
  <c r="P69" i="73"/>
  <c r="P78" i="73"/>
  <c r="P79" i="73"/>
  <c r="P80" i="73"/>
  <c r="P81" i="73"/>
  <c r="P82" i="73"/>
  <c r="P83" i="73"/>
  <c r="P84" i="73"/>
  <c r="P85" i="73"/>
  <c r="P86" i="73"/>
  <c r="P87" i="73"/>
  <c r="P88" i="73"/>
  <c r="P89" i="73"/>
  <c r="P90" i="73"/>
  <c r="P91" i="73"/>
  <c r="P92" i="73"/>
  <c r="P93" i="73"/>
  <c r="P94" i="73"/>
  <c r="P95" i="73"/>
  <c r="P96" i="73"/>
  <c r="P97" i="73"/>
  <c r="P98" i="73"/>
  <c r="P99" i="73"/>
  <c r="P100" i="73"/>
  <c r="P101" i="73"/>
  <c r="P102" i="73"/>
  <c r="P103" i="73"/>
  <c r="P116" i="73"/>
  <c r="P117" i="73"/>
  <c r="P118" i="73"/>
  <c r="Q10" i="73"/>
  <c r="Q11" i="73"/>
  <c r="Q12" i="73"/>
  <c r="Q13" i="73"/>
  <c r="Q14" i="73"/>
  <c r="Q15" i="73"/>
  <c r="Q16" i="73"/>
  <c r="Q17" i="73"/>
  <c r="Q18" i="73"/>
  <c r="Q19" i="73"/>
  <c r="Q20" i="73"/>
  <c r="Q21" i="73"/>
  <c r="Q22" i="73"/>
  <c r="Q23" i="73"/>
  <c r="Q24" i="73"/>
  <c r="Q25" i="73"/>
  <c r="Q26" i="73"/>
  <c r="Q27" i="73"/>
  <c r="Q28" i="73"/>
  <c r="Q29" i="73"/>
  <c r="Q30" i="73"/>
  <c r="Q31" i="73"/>
  <c r="Q32" i="73"/>
  <c r="Q33" i="73"/>
  <c r="Q34" i="73"/>
  <c r="Q35" i="73"/>
  <c r="Q41" i="73"/>
  <c r="Q44" i="73"/>
  <c r="Q45" i="73"/>
  <c r="Q46" i="73"/>
  <c r="Q47" i="73"/>
  <c r="Q48" i="73"/>
  <c r="Q49" i="73"/>
  <c r="Q50" i="73"/>
  <c r="Q51" i="73"/>
  <c r="Q52" i="73"/>
  <c r="Q53" i="73"/>
  <c r="Q54" i="73"/>
  <c r="Q55" i="73"/>
  <c r="Q56" i="73"/>
  <c r="Q57" i="73"/>
  <c r="Q58" i="73"/>
  <c r="Q59" i="73"/>
  <c r="Q60" i="73"/>
  <c r="Q61" i="73"/>
  <c r="Q62" i="73"/>
  <c r="Q63" i="73"/>
  <c r="Q64" i="73"/>
  <c r="Q65" i="73"/>
  <c r="Q66" i="73"/>
  <c r="Q67" i="73"/>
  <c r="Q68" i="73"/>
  <c r="Q69" i="73"/>
  <c r="Q78" i="73"/>
  <c r="Q79" i="73"/>
  <c r="Q80" i="73"/>
  <c r="Q81" i="73"/>
  <c r="Q82" i="73"/>
  <c r="Q83" i="73"/>
  <c r="Q84" i="73"/>
  <c r="Q85" i="73"/>
  <c r="Q86" i="73"/>
  <c r="Q87" i="73"/>
  <c r="Q88" i="73"/>
  <c r="Q89" i="73"/>
  <c r="Q90" i="73"/>
  <c r="Q91" i="73"/>
  <c r="Q92" i="73"/>
  <c r="Q93" i="73"/>
  <c r="Q94" i="73"/>
  <c r="Q95" i="73"/>
  <c r="Q96" i="73"/>
  <c r="Q97" i="73"/>
  <c r="Q98" i="73"/>
  <c r="Q99" i="73"/>
  <c r="Q100" i="73"/>
  <c r="Q101" i="73"/>
  <c r="Q102" i="73"/>
  <c r="Q103" i="73"/>
  <c r="Q116" i="73"/>
  <c r="Q117" i="73"/>
  <c r="Q118" i="73"/>
  <c r="R10" i="73"/>
  <c r="R11" i="73"/>
  <c r="R12" i="73"/>
  <c r="R13" i="73"/>
  <c r="R14" i="73"/>
  <c r="R15" i="73"/>
  <c r="R16" i="73"/>
  <c r="R17" i="73"/>
  <c r="R18" i="73"/>
  <c r="R19" i="73"/>
  <c r="R20" i="73"/>
  <c r="R21" i="73"/>
  <c r="R22" i="73"/>
  <c r="R23" i="73"/>
  <c r="R24" i="73"/>
  <c r="R25" i="73"/>
  <c r="R26" i="73"/>
  <c r="R27" i="73"/>
  <c r="R28" i="73"/>
  <c r="R29" i="73"/>
  <c r="R30" i="73"/>
  <c r="R31" i="73"/>
  <c r="R32" i="73"/>
  <c r="R33" i="73"/>
  <c r="R34" i="73"/>
  <c r="R35" i="73"/>
  <c r="R41" i="73"/>
  <c r="R44" i="73"/>
  <c r="R45" i="73"/>
  <c r="R46" i="73"/>
  <c r="R47" i="73"/>
  <c r="R48" i="73"/>
  <c r="R49" i="73"/>
  <c r="R50" i="73"/>
  <c r="R51" i="73"/>
  <c r="R52" i="73"/>
  <c r="R53" i="73"/>
  <c r="R54" i="73"/>
  <c r="R55" i="73"/>
  <c r="R56" i="73"/>
  <c r="R57" i="73"/>
  <c r="R58" i="73"/>
  <c r="R59" i="73"/>
  <c r="R60" i="73"/>
  <c r="R61" i="73"/>
  <c r="R62" i="73"/>
  <c r="R63" i="73"/>
  <c r="R64" i="73"/>
  <c r="R65" i="73"/>
  <c r="R66" i="73"/>
  <c r="R67" i="73"/>
  <c r="R68" i="73"/>
  <c r="R69" i="73"/>
  <c r="R78" i="73"/>
  <c r="R79" i="73"/>
  <c r="R80" i="73"/>
  <c r="R81" i="73"/>
  <c r="R82" i="73"/>
  <c r="R83" i="73"/>
  <c r="R84" i="73"/>
  <c r="R85" i="73"/>
  <c r="R86" i="73"/>
  <c r="R87" i="73"/>
  <c r="R88" i="73"/>
  <c r="R89" i="73"/>
  <c r="R90" i="73"/>
  <c r="R91" i="73"/>
  <c r="R92" i="73"/>
  <c r="R93" i="73"/>
  <c r="R94" i="73"/>
  <c r="R95" i="73"/>
  <c r="R96" i="73"/>
  <c r="R97" i="73"/>
  <c r="R98" i="73"/>
  <c r="R99" i="73"/>
  <c r="R100" i="73"/>
  <c r="R101" i="73"/>
  <c r="R102" i="73"/>
  <c r="R103" i="73"/>
  <c r="R116" i="73"/>
  <c r="R117" i="73"/>
  <c r="R118" i="73"/>
  <c r="S10" i="73"/>
  <c r="S11" i="73"/>
  <c r="S12" i="73"/>
  <c r="S13" i="73"/>
  <c r="S14" i="73"/>
  <c r="S15" i="73"/>
  <c r="S16" i="73"/>
  <c r="S17" i="73"/>
  <c r="S18" i="73"/>
  <c r="S19" i="73"/>
  <c r="S20" i="73"/>
  <c r="S21" i="73"/>
  <c r="S22" i="73"/>
  <c r="S23" i="73"/>
  <c r="S24" i="73"/>
  <c r="S25" i="73"/>
  <c r="S26" i="73"/>
  <c r="S27" i="73"/>
  <c r="S28" i="73"/>
  <c r="S29" i="73"/>
  <c r="S30" i="73"/>
  <c r="S31" i="73"/>
  <c r="S32" i="73"/>
  <c r="S33" i="73"/>
  <c r="S34" i="73"/>
  <c r="S35" i="73"/>
  <c r="S41" i="73"/>
  <c r="S44" i="73"/>
  <c r="S45" i="73"/>
  <c r="S46" i="73"/>
  <c r="S47" i="73"/>
  <c r="S48" i="73"/>
  <c r="S49" i="73"/>
  <c r="S50" i="73"/>
  <c r="S51" i="73"/>
  <c r="S52" i="73"/>
  <c r="S53" i="73"/>
  <c r="S54" i="73"/>
  <c r="S55" i="73"/>
  <c r="S56" i="73"/>
  <c r="S57" i="73"/>
  <c r="S58" i="73"/>
  <c r="S59" i="73"/>
  <c r="S60" i="73"/>
  <c r="S61" i="73"/>
  <c r="S62" i="73"/>
  <c r="S63" i="73"/>
  <c r="S64" i="73"/>
  <c r="S65" i="73"/>
  <c r="S66" i="73"/>
  <c r="S67" i="73"/>
  <c r="S68" i="73"/>
  <c r="S69" i="73"/>
  <c r="S78" i="73"/>
  <c r="S79" i="73"/>
  <c r="S80" i="73"/>
  <c r="S81" i="73"/>
  <c r="S82" i="73"/>
  <c r="S83" i="73"/>
  <c r="S84" i="73"/>
  <c r="S85" i="73"/>
  <c r="S86" i="73"/>
  <c r="S87" i="73"/>
  <c r="S88" i="73"/>
  <c r="S89" i="73"/>
  <c r="S90" i="73"/>
  <c r="S91" i="73"/>
  <c r="S92" i="73"/>
  <c r="S93" i="73"/>
  <c r="S94" i="73"/>
  <c r="S95" i="73"/>
  <c r="S96" i="73"/>
  <c r="S97" i="73"/>
  <c r="S98" i="73"/>
  <c r="S99" i="73"/>
  <c r="S100" i="73"/>
  <c r="S101" i="73"/>
  <c r="S102" i="73"/>
  <c r="S103" i="73"/>
  <c r="S116" i="73"/>
  <c r="S117" i="73"/>
  <c r="S118" i="73"/>
  <c r="T10" i="73"/>
  <c r="T11" i="73"/>
  <c r="T12" i="73"/>
  <c r="T13" i="73"/>
  <c r="T14" i="73"/>
  <c r="T15" i="73"/>
  <c r="T16" i="73"/>
  <c r="T17" i="73"/>
  <c r="T18" i="73"/>
  <c r="T19" i="73"/>
  <c r="T20" i="73"/>
  <c r="T21" i="73"/>
  <c r="T22" i="73"/>
  <c r="T23" i="73"/>
  <c r="T24" i="73"/>
  <c r="T25" i="73"/>
  <c r="T26" i="73"/>
  <c r="T27" i="73"/>
  <c r="T28" i="73"/>
  <c r="T29" i="73"/>
  <c r="T30" i="73"/>
  <c r="T31" i="73"/>
  <c r="T32" i="73"/>
  <c r="T33" i="73"/>
  <c r="T34" i="73"/>
  <c r="T35" i="73"/>
  <c r="T41" i="73"/>
  <c r="T44" i="73"/>
  <c r="T45" i="73"/>
  <c r="T46" i="73"/>
  <c r="T47" i="73"/>
  <c r="T48" i="73"/>
  <c r="T49" i="73"/>
  <c r="T50" i="73"/>
  <c r="T51" i="73"/>
  <c r="T52" i="73"/>
  <c r="T53" i="73"/>
  <c r="T54" i="73"/>
  <c r="T55" i="73"/>
  <c r="T56" i="73"/>
  <c r="T57" i="73"/>
  <c r="T58" i="73"/>
  <c r="T59" i="73"/>
  <c r="T60" i="73"/>
  <c r="T61" i="73"/>
  <c r="T62" i="73"/>
  <c r="T63" i="73"/>
  <c r="T64" i="73"/>
  <c r="T65" i="73"/>
  <c r="T66" i="73"/>
  <c r="T67" i="73"/>
  <c r="T68" i="73"/>
  <c r="T69" i="73"/>
  <c r="T78" i="73"/>
  <c r="T79" i="73"/>
  <c r="T80" i="73"/>
  <c r="T81" i="73"/>
  <c r="T82" i="73"/>
  <c r="T83" i="73"/>
  <c r="T84" i="73"/>
  <c r="T85" i="73"/>
  <c r="T86" i="73"/>
  <c r="T87" i="73"/>
  <c r="T88" i="73"/>
  <c r="T89" i="73"/>
  <c r="T90" i="73"/>
  <c r="T91" i="73"/>
  <c r="T92" i="73"/>
  <c r="T93" i="73"/>
  <c r="T94" i="73"/>
  <c r="T95" i="73"/>
  <c r="T96" i="73"/>
  <c r="T97" i="73"/>
  <c r="T98" i="73"/>
  <c r="T99" i="73"/>
  <c r="T100" i="73"/>
  <c r="T101" i="73"/>
  <c r="T102" i="73"/>
  <c r="T103" i="73"/>
  <c r="T116" i="73"/>
  <c r="T117" i="73"/>
  <c r="T118" i="73"/>
  <c r="C120" i="73"/>
  <c r="C119" i="73"/>
  <c r="A5" i="73"/>
  <c r="A2" i="73"/>
  <c r="A1" i="73"/>
  <c r="P101" i="71"/>
  <c r="P102" i="71"/>
  <c r="P103" i="71"/>
  <c r="Q101" i="71"/>
  <c r="Q102" i="71"/>
  <c r="Q103" i="71"/>
  <c r="R101" i="71"/>
  <c r="R102" i="71"/>
  <c r="R103" i="71"/>
  <c r="S101" i="71"/>
  <c r="S102" i="71"/>
  <c r="S103" i="71"/>
  <c r="T101" i="71"/>
  <c r="T102" i="71"/>
  <c r="T103" i="71"/>
  <c r="C120" i="71"/>
  <c r="C105" i="71"/>
  <c r="C104" i="71"/>
  <c r="A5" i="71"/>
  <c r="A2" i="71"/>
  <c r="A1" i="71"/>
  <c r="A25" i="74"/>
  <c r="A24" i="74"/>
  <c r="A23" i="74"/>
  <c r="Q101" i="69"/>
  <c r="Q102" i="69"/>
  <c r="Q103" i="69"/>
  <c r="R101" i="69"/>
  <c r="R102" i="69"/>
  <c r="R103" i="69"/>
  <c r="S101" i="69"/>
  <c r="S102" i="69"/>
  <c r="S103" i="69"/>
  <c r="T101" i="69"/>
  <c r="T102" i="69"/>
  <c r="T103" i="69"/>
  <c r="P101" i="69"/>
  <c r="P102" i="69"/>
  <c r="P103" i="69"/>
  <c r="A5" i="69"/>
  <c r="C120" i="69"/>
  <c r="D13" i="70"/>
  <c r="D12" i="70"/>
  <c r="D11" i="70"/>
  <c r="D22" i="70"/>
  <c r="D21" i="70"/>
  <c r="D20" i="70"/>
  <c r="V10" i="72"/>
  <c r="W10" i="72"/>
  <c r="X10" i="72"/>
  <c r="Y10" i="72"/>
  <c r="Z10" i="72"/>
  <c r="J28" i="70"/>
  <c r="I28" i="70"/>
  <c r="H28" i="70"/>
  <c r="G28" i="70"/>
  <c r="F28" i="70"/>
  <c r="G19" i="70"/>
  <c r="H19" i="70"/>
  <c r="I19" i="70"/>
  <c r="J19" i="70"/>
  <c r="F19" i="70"/>
  <c r="C105" i="69"/>
  <c r="C104" i="69"/>
  <c r="A2" i="69"/>
  <c r="A1" i="69"/>
  <c r="A1" i="72"/>
  <c r="A2" i="70"/>
  <c r="A1" i="70"/>
  <c r="D31" i="70"/>
  <c r="D30" i="70"/>
  <c r="D29" i="70"/>
  <c r="P114" i="73"/>
  <c r="Q113" i="73"/>
  <c r="P115" i="73"/>
  <c r="R115" i="73"/>
  <c r="R113" i="73"/>
  <c r="S115" i="73"/>
  <c r="R114" i="73"/>
  <c r="P113" i="73"/>
  <c r="T115" i="73"/>
  <c r="T114" i="73"/>
  <c r="T113" i="73"/>
  <c r="S114" i="73"/>
  <c r="S113" i="73"/>
  <c r="Q115" i="73"/>
  <c r="Q114" i="73"/>
  <c r="Q115" i="69"/>
  <c r="Q127" i="73"/>
  <c r="Q130" i="73"/>
  <c r="R119" i="73"/>
  <c r="Q119" i="73"/>
  <c r="Q120" i="73"/>
  <c r="T119" i="73"/>
  <c r="S119" i="73"/>
  <c r="S121" i="73"/>
  <c r="P119" i="73"/>
  <c r="P115" i="69"/>
  <c r="P113" i="69"/>
  <c r="T114" i="69"/>
  <c r="S115" i="69"/>
  <c r="S114" i="69"/>
  <c r="T113" i="69"/>
  <c r="R115" i="69"/>
  <c r="T115" i="69"/>
  <c r="P104" i="71"/>
  <c r="Q104" i="69"/>
  <c r="Q106" i="69"/>
  <c r="T104" i="69"/>
  <c r="T106" i="69"/>
  <c r="R104" i="69"/>
  <c r="R106" i="69"/>
  <c r="Q104" i="71"/>
  <c r="Q106" i="71"/>
  <c r="T104" i="71"/>
  <c r="T105" i="71"/>
  <c r="S104" i="69"/>
  <c r="S105" i="69"/>
  <c r="P106" i="71"/>
  <c r="P105" i="71"/>
  <c r="T121" i="73"/>
  <c r="T120" i="73"/>
  <c r="Q105" i="71"/>
  <c r="P104" i="69"/>
  <c r="R121" i="73"/>
  <c r="R120" i="73"/>
  <c r="S104" i="71"/>
  <c r="R104" i="71"/>
  <c r="P120" i="73"/>
  <c r="P121" i="73"/>
  <c r="S120" i="73"/>
  <c r="R127" i="73"/>
  <c r="R130" i="73"/>
  <c r="S127" i="73"/>
  <c r="S130" i="73"/>
  <c r="T105" i="69"/>
  <c r="Q125" i="73"/>
  <c r="R114" i="69"/>
  <c r="R126" i="73"/>
  <c r="R129" i="73"/>
  <c r="R125" i="73"/>
  <c r="R128" i="73"/>
  <c r="R131" i="73"/>
  <c r="R132" i="73"/>
  <c r="T125" i="73"/>
  <c r="T128" i="73"/>
  <c r="P114" i="69"/>
  <c r="P126" i="73"/>
  <c r="P129" i="73"/>
  <c r="P127" i="73"/>
  <c r="P130" i="73"/>
  <c r="Q114" i="69"/>
  <c r="Q126" i="73"/>
  <c r="Q129" i="73"/>
  <c r="P125" i="73"/>
  <c r="P128" i="73"/>
  <c r="P131" i="73"/>
  <c r="P132" i="73"/>
  <c r="P133" i="73"/>
  <c r="T127" i="73"/>
  <c r="T130" i="73"/>
  <c r="S126" i="73"/>
  <c r="S129" i="73"/>
  <c r="T126" i="73"/>
  <c r="T129" i="73"/>
  <c r="S125" i="73"/>
  <c r="S128" i="73"/>
  <c r="S131" i="73"/>
  <c r="S132" i="73"/>
  <c r="S133" i="73"/>
  <c r="R133" i="73"/>
  <c r="Q121" i="73"/>
  <c r="S113" i="69"/>
  <c r="S116" i="69"/>
  <c r="S117" i="69"/>
  <c r="S118" i="69"/>
  <c r="R113" i="69"/>
  <c r="R116" i="69"/>
  <c r="R117" i="69"/>
  <c r="S106" i="69"/>
  <c r="Q113" i="69"/>
  <c r="Q116" i="69"/>
  <c r="Q117" i="69"/>
  <c r="T116" i="69"/>
  <c r="T117" i="69"/>
  <c r="T118" i="69"/>
  <c r="P116" i="69"/>
  <c r="P117" i="69"/>
  <c r="R105" i="69"/>
  <c r="Q105" i="69"/>
  <c r="T106" i="71"/>
  <c r="V121" i="73"/>
  <c r="V3" i="73"/>
  <c r="R106" i="71"/>
  <c r="S106" i="71"/>
  <c r="V106" i="71"/>
  <c r="V3" i="71"/>
  <c r="R105" i="71"/>
  <c r="S105" i="71"/>
  <c r="P106" i="69"/>
  <c r="V106" i="69"/>
  <c r="V3" i="69"/>
  <c r="P105" i="69"/>
  <c r="Q128" i="73"/>
  <c r="Q131" i="73"/>
  <c r="Q132" i="73"/>
  <c r="X12" i="72"/>
  <c r="W12" i="75"/>
  <c r="T131" i="73"/>
  <c r="T132" i="73"/>
  <c r="T133" i="73"/>
  <c r="D120" i="69"/>
  <c r="P118" i="69"/>
  <c r="D6" i="75"/>
  <c r="Q118" i="69"/>
  <c r="R118" i="69"/>
  <c r="W12" i="72"/>
  <c r="V12" i="72"/>
  <c r="D6" i="72"/>
  <c r="D7" i="70"/>
  <c r="Y12" i="72"/>
  <c r="Y12" i="75"/>
  <c r="V12" i="75"/>
  <c r="P116" i="71"/>
  <c r="P117" i="71"/>
  <c r="Z12" i="75"/>
  <c r="Q133" i="73"/>
  <c r="V133" i="73"/>
  <c r="D135" i="73"/>
  <c r="S116" i="71"/>
  <c r="S117" i="71"/>
  <c r="S118" i="71"/>
  <c r="X12" i="75"/>
  <c r="R116" i="71"/>
  <c r="R117" i="71"/>
  <c r="R118" i="71"/>
  <c r="V118" i="69"/>
  <c r="T116" i="71"/>
  <c r="T117" i="71"/>
  <c r="T118" i="71"/>
  <c r="Z12" i="72"/>
  <c r="AB12" i="72"/>
  <c r="L32" i="70"/>
  <c r="Q116" i="71"/>
  <c r="Q117" i="71"/>
  <c r="Q118" i="71"/>
  <c r="D120" i="71"/>
  <c r="P118" i="71"/>
  <c r="V118" i="71"/>
  <c r="AB12" i="75"/>
  <c r="L14" i="70"/>
  <c r="G21" i="70"/>
  <c r="F22" i="70"/>
  <c r="H11" i="70"/>
  <c r="J21" i="70"/>
  <c r="G22" i="70"/>
  <c r="F31" i="70"/>
  <c r="H12" i="70"/>
  <c r="I11" i="70"/>
  <c r="J31" i="70"/>
  <c r="G12" i="70"/>
  <c r="H20" i="70"/>
  <c r="I31" i="70"/>
  <c r="J13" i="70"/>
  <c r="F20" i="70"/>
  <c r="F29" i="70"/>
  <c r="I30" i="70"/>
  <c r="H30" i="70"/>
  <c r="H29" i="70"/>
  <c r="G31" i="70"/>
  <c r="I22" i="70"/>
  <c r="J29" i="70"/>
  <c r="I20" i="70"/>
  <c r="J12" i="70"/>
  <c r="F13" i="70"/>
  <c r="F12" i="70"/>
  <c r="I12" i="70"/>
  <c r="G13" i="70"/>
  <c r="J30" i="70"/>
  <c r="J11" i="70"/>
  <c r="F11" i="70"/>
  <c r="J20" i="70"/>
  <c r="I13" i="70"/>
  <c r="H22" i="70"/>
  <c r="I21" i="70"/>
  <c r="H21" i="70"/>
  <c r="H13" i="70"/>
  <c r="F21" i="70"/>
  <c r="H31" i="70"/>
  <c r="G11" i="70"/>
  <c r="G29" i="70"/>
  <c r="J22" i="70"/>
  <c r="G30" i="70"/>
  <c r="G20" i="70"/>
  <c r="F30" i="70"/>
  <c r="I29" i="70"/>
  <c r="I32" i="70" l="1"/>
  <c r="G23" i="70"/>
  <c r="G32" i="70"/>
  <c r="G14" i="70"/>
  <c r="J23" i="70"/>
  <c r="F14" i="70"/>
  <c r="J14" i="70"/>
  <c r="I23" i="70"/>
  <c r="J32" i="70"/>
  <c r="H32" i="70"/>
  <c r="F32" i="70"/>
  <c r="F23" i="70"/>
  <c r="H23" i="70"/>
  <c r="I14" i="70"/>
  <c r="H14" i="70"/>
  <c r="F34" i="70" l="1"/>
  <c r="K32" i="70"/>
  <c r="F16" i="70"/>
  <c r="K14" i="70"/>
  <c r="F25" i="70"/>
  <c r="L23" i="70"/>
  <c r="K23" i="70"/>
</calcChain>
</file>

<file path=xl/sharedStrings.xml><?xml version="1.0" encoding="utf-8"?>
<sst xmlns="http://schemas.openxmlformats.org/spreadsheetml/2006/main" count="1319" uniqueCount="100">
  <si>
    <t>Materials</t>
  </si>
  <si>
    <t>Labour</t>
  </si>
  <si>
    <t>Assumptions</t>
  </si>
  <si>
    <t>Contracts</t>
  </si>
  <si>
    <t>CapEx</t>
  </si>
  <si>
    <t>Parameters</t>
  </si>
  <si>
    <t>Area Applied</t>
  </si>
  <si>
    <t>Assumption Types</t>
  </si>
  <si>
    <t>Type</t>
  </si>
  <si>
    <t>Units</t>
  </si>
  <si>
    <t>Cost ($)</t>
  </si>
  <si>
    <t>Check</t>
  </si>
  <si>
    <t>Summary</t>
  </si>
  <si>
    <t>Real Discount rate:</t>
  </si>
  <si>
    <t>Unit rate</t>
  </si>
  <si>
    <t>2021/22</t>
  </si>
  <si>
    <t>2022/23</t>
  </si>
  <si>
    <t>2023/24</t>
  </si>
  <si>
    <t>2024/25</t>
  </si>
  <si>
    <t>2025/26</t>
  </si>
  <si>
    <t>Option 2</t>
  </si>
  <si>
    <t>Preferred option:</t>
  </si>
  <si>
    <t>Capex/Opex</t>
  </si>
  <si>
    <t>Selected option:</t>
  </si>
  <si>
    <t>Total</t>
  </si>
  <si>
    <t>Function Code</t>
  </si>
  <si>
    <t>Service</t>
  </si>
  <si>
    <t>Total SCS</t>
  </si>
  <si>
    <t>Option 1</t>
  </si>
  <si>
    <t>Actual</t>
  </si>
  <si>
    <t>Forecast</t>
  </si>
  <si>
    <t>Cumulative CPI from 2015</t>
  </si>
  <si>
    <t>Multiply by:</t>
  </si>
  <si>
    <t>To:</t>
  </si>
  <si>
    <t>Cost inputs are in:</t>
  </si>
  <si>
    <t>2020/21</t>
  </si>
  <si>
    <t>To convert from nominal:</t>
  </si>
  <si>
    <t>dollars (mid year)</t>
  </si>
  <si>
    <t>dollars (end of FY)</t>
  </si>
  <si>
    <t>Checks OK</t>
  </si>
  <si>
    <t>OpEx</t>
  </si>
  <si>
    <t>Hours</t>
  </si>
  <si>
    <t>Each</t>
  </si>
  <si>
    <t>$</t>
  </si>
  <si>
    <t>Quantity of units</t>
  </si>
  <si>
    <t>Description</t>
  </si>
  <si>
    <t>Output ($, 2020/21)</t>
  </si>
  <si>
    <t>Forecast direct capex ($'000, 2020/21)</t>
  </si>
  <si>
    <t>Summary ($, 2020/21)</t>
  </si>
  <si>
    <t>Total Cost ($, 2020/21)</t>
  </si>
  <si>
    <t>Cyber Security</t>
  </si>
  <si>
    <t>DE: Active Directory Intrusion Detection</t>
  </si>
  <si>
    <t>DE: Industrial Endpoint Management Platform</t>
  </si>
  <si>
    <t>DE: Network Access Control (Corp)</t>
  </si>
  <si>
    <t>DE: Next-Generation Endpoint Protection</t>
  </si>
  <si>
    <t>DE: OT Anomaly and Intrusion Detection Sensors</t>
  </si>
  <si>
    <t>DE: OT Network Whitelisting</t>
  </si>
  <si>
    <t>DE: Security Incident and Event Management</t>
  </si>
  <si>
    <t>ID: IT Governance, Risk, and Compliance Management Capability</t>
  </si>
  <si>
    <t>ID: OT Anomaly Detection Analysis and Intelligence Sharing/Consumption</t>
  </si>
  <si>
    <t>PR: Advanced Gateway Protection</t>
  </si>
  <si>
    <t>PR: Application Whitelisting</t>
  </si>
  <si>
    <t>PR: Cloud Security</t>
  </si>
  <si>
    <t>PR: Digital Certificate and Cryptography Management for Advanced Metering Infrastructure</t>
  </si>
  <si>
    <t>PR: Email and Web Proxy Gateways</t>
  </si>
  <si>
    <t>PR: Encrypted Traffic Inspection at the Perimeter</t>
  </si>
  <si>
    <t>PR: Firewall Security Policy Analysis and Management</t>
  </si>
  <si>
    <t>PR: Identity and Access Control (Corp)</t>
  </si>
  <si>
    <t>PR: Identity and Access Control for SCADA Systems</t>
  </si>
  <si>
    <t>PR: OT 'Red Forest' Access Management Isolation</t>
  </si>
  <si>
    <t>PR: Privileged Account and Password Management</t>
  </si>
  <si>
    <t>PR: Public Key Infrastructure</t>
  </si>
  <si>
    <t>PR: Secure File Sharing</t>
  </si>
  <si>
    <t>PR: Secure Remote Access Gateway (Corp)</t>
  </si>
  <si>
    <t>PR: Security Management Capability for Advanced Metering Infrastructure</t>
  </si>
  <si>
    <t>PR: Web Application Firewall and DDoS Protection</t>
  </si>
  <si>
    <t>PR: Zero Trust Architecture (Corp)</t>
  </si>
  <si>
    <t>RS: Malware and Impact Analysis Capability</t>
  </si>
  <si>
    <t>UE</t>
  </si>
  <si>
    <t>.</t>
  </si>
  <si>
    <t>Option</t>
  </si>
  <si>
    <t>Option 3</t>
  </si>
  <si>
    <t>DE: Perisitant Threats</t>
  </si>
  <si>
    <t>DE:  Database Security Monitoring</t>
  </si>
  <si>
    <t>DE: Security Incident Automation</t>
  </si>
  <si>
    <t>DE:Multifactor Authentication</t>
  </si>
  <si>
    <t>DE: OT Anomoly Detection</t>
  </si>
  <si>
    <t>NPV</t>
  </si>
  <si>
    <t>Dollars</t>
  </si>
  <si>
    <t>CPI</t>
  </si>
  <si>
    <t>Annual CPI - 12 months unlagged</t>
  </si>
  <si>
    <t>Recurrent</t>
  </si>
  <si>
    <t>Non Recurrent</t>
  </si>
  <si>
    <t>UE - Recurrent</t>
  </si>
  <si>
    <t>UE - Non Recurrent</t>
  </si>
  <si>
    <t>Non recurrent</t>
  </si>
  <si>
    <t>Total Expenditure ($ 2018)</t>
  </si>
  <si>
    <t>Total Expenditure ($ )</t>
  </si>
  <si>
    <t>Mid CY</t>
  </si>
  <si>
    <t>End FY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</si>
</sst>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6">
    <numFmt numFmtId="6" formatCode="&quot;$&quot;#,##0;[Red]\-&quot;$&quot;#,##0"/>
    <numFmt numFmtId="8" formatCode="&quot;$&quot;#,##0.00;[Red]\-&quot;$&quot;#,##0.00"/>
    <numFmt numFmtId="44" formatCode="_-&quot;$&quot;* #,##0.00_-;\-&quot;$&quot;* #,##0.00_-;_-&quot;$&quot;* &quot;-&quot;??_-;_-@_-"/>
    <numFmt numFmtId="43" formatCode="_-* #,##0.00_-;\-* #,##0.00_-;_-* &quot;-&quot;??_-;_-@_-"/>
    <numFmt numFmtId="164" formatCode="_(&quot;$&quot;* #,##0.00_);_(&quot;$&quot;* \(#,##0.00\);_(&quot;$&quot;* &quot;-&quot;??_);_(@_)"/>
    <numFmt numFmtId="165" formatCode="_(* #,##0.00_);_(* \(#,##0.00\);_(* &quot;-&quot;??_);_(@_)"/>
    <numFmt numFmtId="166" formatCode="0.0"/>
    <numFmt numFmtId="167" formatCode="&quot;$&quot;#,##0;[Red]\-&quot;$&quot;#,##0;\ &quot;-&quot;"/>
    <numFmt numFmtId="168" formatCode="&quot;$&quot;#,##0.00;[Red]\-&quot;$&quot;#,##0.00;\ &quot;-&quot;"/>
    <numFmt numFmtId="169" formatCode="#,##0_ ;[Red]\-#,##0;\ &quot;-&quot;"/>
    <numFmt numFmtId="170" formatCode="#,##0_ ;[Red]\-#,##0\ "/>
    <numFmt numFmtId="171" formatCode="&quot;Convert to December&quot;\ ####"/>
    <numFmt numFmtId="172" formatCode="0.00000000000000000"/>
    <numFmt numFmtId="173" formatCode="0.000000"/>
    <numFmt numFmtId="174" formatCode="_-* #,##0_-;\-* #,##0_-;_-* &quot;-&quot;??_-;_-@_-"/>
    <numFmt numFmtId="175" formatCode="#,##0.0"/>
  </numFmts>
  <fonts count="5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rgb="FFFFFFFF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color theme="1"/>
      <name val="Trebuchet MS"/>
      <family val="2"/>
    </font>
    <font>
      <sz val="11"/>
      <name val="Calibri"/>
      <family val="2"/>
    </font>
    <font>
      <sz val="11"/>
      <color rgb="FF000000"/>
      <name val="Calibri"/>
      <family val="2"/>
    </font>
    <font>
      <sz val="10"/>
      <name val="Arial"/>
      <family val="2"/>
    </font>
    <font>
      <sz val="10"/>
      <name val="Arial"/>
      <family val="2"/>
    </font>
    <font>
      <sz val="10"/>
      <color theme="1"/>
      <name val="Verdana"/>
      <family val="2"/>
    </font>
    <font>
      <sz val="10"/>
      <color theme="1"/>
      <name val="Calibri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6"/>
      <color theme="0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i/>
      <sz val="12"/>
      <color theme="0"/>
      <name val="Calibri"/>
      <family val="2"/>
      <scheme val="minor"/>
    </font>
    <font>
      <b/>
      <i/>
      <sz val="10"/>
      <color theme="0"/>
      <name val="Calibri"/>
      <family val="2"/>
      <scheme val="minor"/>
    </font>
    <font>
      <b/>
      <i/>
      <sz val="11"/>
      <color theme="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4"/>
      <color theme="1"/>
      <name val="Calibri"/>
      <family val="2"/>
      <scheme val="minor"/>
    </font>
    <font>
      <b/>
      <i/>
      <sz val="14"/>
      <color theme="0"/>
      <name val="Calibri"/>
      <family val="2"/>
      <scheme val="minor"/>
    </font>
    <font>
      <i/>
      <sz val="14"/>
      <color theme="1"/>
      <name val="Calibri"/>
      <family val="2"/>
      <scheme val="minor"/>
    </font>
    <font>
      <b/>
      <sz val="14"/>
      <color indexed="9"/>
      <name val="Calibri"/>
      <family val="2"/>
      <scheme val="minor"/>
    </font>
    <font>
      <b/>
      <sz val="10"/>
      <color rgb="FF0000FF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indexed="9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10"/>
      <name val="Calibri"/>
      <family val="2"/>
      <scheme val="minor"/>
    </font>
    <font>
      <b/>
      <sz val="10"/>
      <color theme="1"/>
      <name val="Calibri"/>
      <family val="2"/>
    </font>
    <font>
      <sz val="10"/>
      <color rgb="FF0066FF"/>
      <name val="Calibri"/>
      <family val="2"/>
    </font>
    <font>
      <i/>
      <sz val="10"/>
      <color theme="1"/>
      <name val="Calibri"/>
      <family val="2"/>
    </font>
    <font>
      <i/>
      <sz val="10"/>
      <color theme="1" tint="0.499984740745262"/>
      <name val="Calibri"/>
      <family val="2"/>
    </font>
    <font>
      <i/>
      <sz val="10"/>
      <name val="Calibri"/>
      <family val="2"/>
    </font>
    <font>
      <b/>
      <sz val="10"/>
      <color rgb="FFFFFFFF"/>
      <name val="Calibri"/>
      <family val="2"/>
      <scheme val="minor"/>
    </font>
    <font>
      <sz val="10"/>
      <name val="Calibri"/>
      <family val="2"/>
    </font>
    <font>
      <sz val="8"/>
      <color theme="0" tint="-0.499984740745262"/>
      <name val="Calibri"/>
      <family val="2"/>
      <scheme val="minor"/>
    </font>
    <font>
      <i/>
      <sz val="8"/>
      <color theme="0" tint="-0.499984740745262"/>
      <name val="Calibri"/>
      <family val="2"/>
      <scheme val="minor"/>
    </font>
    <font>
      <i/>
      <sz val="9"/>
      <color theme="0" tint="-0.499984740745262"/>
      <name val="Calibri"/>
      <family val="2"/>
      <scheme val="minor"/>
    </font>
    <font>
      <sz val="10"/>
      <color rgb="FF0000FF"/>
      <name val="Calibri"/>
      <family val="2"/>
    </font>
    <font>
      <i/>
      <sz val="10"/>
      <color rgb="FF0000FF"/>
      <name val="Calibri"/>
      <family val="2"/>
    </font>
    <font>
      <sz val="10"/>
      <color rgb="FF0000FF"/>
      <name val="Calibri"/>
      <family val="2"/>
      <scheme val="minor"/>
    </font>
    <font>
      <sz val="8"/>
      <name val="Calibri"/>
      <family val="2"/>
      <scheme val="minor"/>
    </font>
    <font>
      <sz val="9"/>
      <color theme="0" tint="-0.249977111117893"/>
      <name val="Calibri"/>
      <family val="2"/>
      <scheme val="minor"/>
    </font>
    <font>
      <i/>
      <sz val="8"/>
      <color theme="2"/>
      <name val="Calibri"/>
      <family val="2"/>
      <scheme val="minor"/>
    </font>
    <font>
      <sz val="10"/>
      <color rgb="FF0033CC"/>
      <name val="Calibri"/>
      <family val="2"/>
      <scheme val="minor"/>
    </font>
    <font>
      <i/>
      <sz val="8"/>
      <color theme="0" tint="-0.34998626667073579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8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rgb="FFD6E5F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EBF2F9"/>
        <bgColor indexed="64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ck">
        <color theme="0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28">
    <xf numFmtId="0" fontId="0" fillId="0" borderId="0"/>
    <xf numFmtId="0" fontId="4" fillId="0" borderId="0"/>
    <xf numFmtId="0" fontId="3" fillId="0" borderId="0"/>
    <xf numFmtId="0" fontId="5" fillId="0" borderId="0"/>
    <xf numFmtId="0" fontId="3" fillId="0" borderId="0"/>
    <xf numFmtId="44" fontId="5" fillId="0" borderId="0" applyFont="0" applyFill="0" applyBorder="0" applyAlignment="0" applyProtection="0"/>
    <xf numFmtId="0" fontId="1" fillId="0" borderId="0"/>
    <xf numFmtId="0" fontId="6" fillId="0" borderId="0"/>
    <xf numFmtId="44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164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7" fillId="0" borderId="0"/>
    <xf numFmtId="0" fontId="3" fillId="0" borderId="0"/>
    <xf numFmtId="0" fontId="8" fillId="0" borderId="0"/>
    <xf numFmtId="0" fontId="9" fillId="0" borderId="0"/>
    <xf numFmtId="0" fontId="10" fillId="0" borderId="0"/>
    <xf numFmtId="9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0" fontId="11" fillId="0" borderId="0"/>
    <xf numFmtId="44" fontId="11" fillId="0" borderId="0" applyFont="0" applyFill="0" applyBorder="0" applyAlignment="0" applyProtection="0"/>
    <xf numFmtId="0" fontId="10" fillId="0" borderId="0"/>
    <xf numFmtId="9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11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145">
    <xf numFmtId="0" fontId="0" fillId="0" borderId="0" xfId="0"/>
    <xf numFmtId="0" fontId="12" fillId="0" borderId="0" xfId="0" applyFont="1"/>
    <xf numFmtId="0" fontId="12" fillId="0" borderId="0" xfId="0" applyFont="1" applyFill="1"/>
    <xf numFmtId="3" fontId="12" fillId="0" borderId="0" xfId="0" applyNumberFormat="1" applyFont="1"/>
    <xf numFmtId="0" fontId="12" fillId="0" borderId="0" xfId="0" applyFont="1" applyBorder="1"/>
    <xf numFmtId="0" fontId="13" fillId="0" borderId="3" xfId="0" applyFont="1" applyBorder="1"/>
    <xf numFmtId="0" fontId="12" fillId="0" borderId="0" xfId="0" applyFont="1" applyBorder="1" applyAlignment="1">
      <alignment horizontal="right"/>
    </xf>
    <xf numFmtId="0" fontId="13" fillId="0" borderId="0" xfId="0" applyFont="1" applyBorder="1"/>
    <xf numFmtId="167" fontId="12" fillId="0" borderId="1" xfId="0" applyNumberFormat="1" applyFont="1" applyFill="1" applyBorder="1" applyAlignment="1">
      <alignment horizontal="right" vertical="top"/>
    </xf>
    <xf numFmtId="167" fontId="12" fillId="0" borderId="0" xfId="0" applyNumberFormat="1" applyFont="1" applyFill="1" applyBorder="1" applyAlignment="1">
      <alignment horizontal="right" vertical="top"/>
    </xf>
    <xf numFmtId="0" fontId="13" fillId="0" borderId="4" xfId="0" applyFont="1" applyBorder="1"/>
    <xf numFmtId="167" fontId="13" fillId="0" borderId="4" xfId="0" applyNumberFormat="1" applyFont="1" applyFill="1" applyBorder="1" applyAlignment="1">
      <alignment horizontal="right" vertical="top"/>
    </xf>
    <xf numFmtId="0" fontId="12" fillId="0" borderId="0" xfId="0" applyFont="1" applyAlignment="1">
      <alignment horizontal="center"/>
    </xf>
    <xf numFmtId="0" fontId="12" fillId="0" borderId="0" xfId="0" applyFont="1" applyBorder="1" applyAlignment="1">
      <alignment horizontal="center"/>
    </xf>
    <xf numFmtId="0" fontId="13" fillId="0" borderId="4" xfId="0" applyFont="1" applyBorder="1" applyAlignment="1">
      <alignment horizontal="center"/>
    </xf>
    <xf numFmtId="0" fontId="14" fillId="3" borderId="0" xfId="0" applyFont="1" applyFill="1"/>
    <xf numFmtId="0" fontId="14" fillId="3" borderId="0" xfId="0" applyFont="1" applyFill="1" applyAlignment="1">
      <alignment horizontal="center"/>
    </xf>
    <xf numFmtId="0" fontId="15" fillId="3" borderId="0" xfId="0" applyFont="1" applyFill="1"/>
    <xf numFmtId="0" fontId="16" fillId="3" borderId="0" xfId="0" applyFont="1" applyFill="1"/>
    <xf numFmtId="0" fontId="15" fillId="0" borderId="0" xfId="0" applyFont="1" applyFill="1"/>
    <xf numFmtId="0" fontId="14" fillId="0" borderId="0" xfId="0" applyFont="1" applyFill="1"/>
    <xf numFmtId="0" fontId="14" fillId="0" borderId="0" xfId="0" applyFont="1" applyFill="1" applyAlignment="1">
      <alignment horizontal="center"/>
    </xf>
    <xf numFmtId="0" fontId="17" fillId="0" borderId="0" xfId="0" applyFont="1"/>
    <xf numFmtId="0" fontId="13" fillId="4" borderId="2" xfId="0" applyFont="1" applyFill="1" applyBorder="1" applyAlignment="1">
      <alignment horizontal="centerContinuous"/>
    </xf>
    <xf numFmtId="0" fontId="12" fillId="4" borderId="2" xfId="0" applyFont="1" applyFill="1" applyBorder="1" applyAlignment="1">
      <alignment horizontal="centerContinuous"/>
    </xf>
    <xf numFmtId="0" fontId="13" fillId="0" borderId="5" xfId="0" applyFont="1" applyBorder="1"/>
    <xf numFmtId="167" fontId="13" fillId="0" borderId="5" xfId="0" applyNumberFormat="1" applyFont="1" applyFill="1" applyBorder="1" applyAlignment="1">
      <alignment horizontal="right" vertical="top"/>
    </xf>
    <xf numFmtId="167" fontId="13" fillId="0" borderId="0" xfId="0" applyNumberFormat="1" applyFont="1" applyFill="1" applyBorder="1" applyAlignment="1">
      <alignment horizontal="right" vertical="top"/>
    </xf>
    <xf numFmtId="0" fontId="12" fillId="0" borderId="2" xfId="0" applyFont="1" applyBorder="1"/>
    <xf numFmtId="0" fontId="12" fillId="0" borderId="2" xfId="0" applyFont="1" applyBorder="1" applyAlignment="1">
      <alignment horizontal="center"/>
    </xf>
    <xf numFmtId="167" fontId="12" fillId="0" borderId="2" xfId="0" applyNumberFormat="1" applyFont="1" applyFill="1" applyBorder="1" applyAlignment="1">
      <alignment horizontal="right" vertical="top"/>
    </xf>
    <xf numFmtId="0" fontId="13" fillId="0" borderId="0" xfId="0" applyFont="1" applyBorder="1" applyAlignment="1">
      <alignment horizontal="center"/>
    </xf>
    <xf numFmtId="0" fontId="18" fillId="0" borderId="0" xfId="0" applyFont="1"/>
    <xf numFmtId="0" fontId="2" fillId="0" borderId="0" xfId="13" applyFont="1" applyFill="1" applyAlignment="1">
      <alignment horizontal="left" vertical="center"/>
    </xf>
    <xf numFmtId="0" fontId="0" fillId="0" borderId="0" xfId="0" applyFill="1"/>
    <xf numFmtId="0" fontId="19" fillId="3" borderId="0" xfId="0" applyFont="1" applyFill="1"/>
    <xf numFmtId="0" fontId="20" fillId="3" borderId="0" xfId="0" applyFont="1" applyFill="1"/>
    <xf numFmtId="0" fontId="21" fillId="3" borderId="0" xfId="0" applyFont="1" applyFill="1"/>
    <xf numFmtId="0" fontId="21" fillId="3" borderId="0" xfId="0" applyFont="1" applyFill="1" applyAlignment="1">
      <alignment horizontal="center"/>
    </xf>
    <xf numFmtId="0" fontId="22" fillId="0" borderId="0" xfId="0" applyFont="1"/>
    <xf numFmtId="8" fontId="13" fillId="0" borderId="0" xfId="0" applyNumberFormat="1" applyFont="1" applyBorder="1"/>
    <xf numFmtId="0" fontId="13" fillId="0" borderId="0" xfId="0" applyFont="1" applyFill="1"/>
    <xf numFmtId="0" fontId="13" fillId="5" borderId="1" xfId="0" applyFont="1" applyFill="1" applyBorder="1"/>
    <xf numFmtId="167" fontId="12" fillId="0" borderId="0" xfId="0" applyNumberFormat="1" applyFont="1" applyFill="1"/>
    <xf numFmtId="6" fontId="12" fillId="0" borderId="2" xfId="0" applyNumberFormat="1" applyFont="1" applyFill="1" applyBorder="1" applyAlignment="1">
      <alignment horizontal="right" vertical="top"/>
    </xf>
    <xf numFmtId="0" fontId="23" fillId="3" borderId="0" xfId="0" applyFont="1" applyFill="1"/>
    <xf numFmtId="0" fontId="23" fillId="3" borderId="0" xfId="0" applyFont="1" applyFill="1" applyAlignment="1">
      <alignment horizontal="center"/>
    </xf>
    <xf numFmtId="0" fontId="24" fillId="0" borderId="0" xfId="0" applyFont="1"/>
    <xf numFmtId="0" fontId="25" fillId="3" borderId="0" xfId="0" applyFont="1" applyFill="1"/>
    <xf numFmtId="0" fontId="25" fillId="3" borderId="0" xfId="0" applyFont="1" applyFill="1" applyAlignment="1">
      <alignment horizontal="center"/>
    </xf>
    <xf numFmtId="0" fontId="26" fillId="0" borderId="0" xfId="0" applyFont="1"/>
    <xf numFmtId="0" fontId="27" fillId="6" borderId="0" xfId="14" applyFont="1" applyFill="1" applyAlignment="1" applyProtection="1"/>
    <xf numFmtId="0" fontId="27" fillId="6" borderId="0" xfId="14" applyFont="1" applyFill="1" applyProtection="1"/>
    <xf numFmtId="0" fontId="27" fillId="6" borderId="0" xfId="14" applyFont="1" applyFill="1" applyAlignment="1" applyProtection="1">
      <alignment textRotation="2"/>
    </xf>
    <xf numFmtId="0" fontId="27" fillId="6" borderId="0" xfId="14" applyFont="1" applyFill="1" applyBorder="1" applyAlignment="1" applyProtection="1">
      <alignment textRotation="2"/>
    </xf>
    <xf numFmtId="0" fontId="28" fillId="7" borderId="0" xfId="14" applyFont="1" applyFill="1" applyAlignment="1" applyProtection="1"/>
    <xf numFmtId="0" fontId="29" fillId="6" borderId="0" xfId="14" applyFont="1" applyFill="1" applyAlignment="1" applyProtection="1"/>
    <xf numFmtId="0" fontId="29" fillId="6" borderId="0" xfId="14" applyFont="1" applyFill="1" applyProtection="1"/>
    <xf numFmtId="0" fontId="29" fillId="5" borderId="0" xfId="14" applyFont="1" applyFill="1" applyAlignment="1" applyProtection="1"/>
    <xf numFmtId="0" fontId="30" fillId="6" borderId="0" xfId="14" applyFont="1" applyFill="1" applyAlignment="1" applyProtection="1">
      <alignment textRotation="2"/>
    </xf>
    <xf numFmtId="0" fontId="30" fillId="6" borderId="0" xfId="14" applyFont="1" applyFill="1" applyProtection="1"/>
    <xf numFmtId="0" fontId="30" fillId="6" borderId="0" xfId="14" applyFont="1" applyFill="1" applyBorder="1" applyAlignment="1" applyProtection="1">
      <alignment textRotation="2"/>
    </xf>
    <xf numFmtId="0" fontId="30" fillId="6" borderId="0" xfId="14" applyFont="1" applyFill="1" applyAlignment="1" applyProtection="1"/>
    <xf numFmtId="0" fontId="31" fillId="6" borderId="0" xfId="14" applyFont="1" applyFill="1" applyAlignment="1" applyProtection="1"/>
    <xf numFmtId="0" fontId="32" fillId="7" borderId="0" xfId="14" applyFont="1" applyFill="1" applyBorder="1" applyProtection="1"/>
    <xf numFmtId="0" fontId="29" fillId="7" borderId="0" xfId="14" applyFont="1" applyFill="1" applyBorder="1" applyProtection="1"/>
    <xf numFmtId="0" fontId="32" fillId="6" borderId="0" xfId="14" applyFont="1" applyFill="1" applyProtection="1"/>
    <xf numFmtId="0" fontId="13" fillId="8" borderId="0" xfId="14" applyFont="1" applyFill="1" applyBorder="1"/>
    <xf numFmtId="0" fontId="12" fillId="8" borderId="0" xfId="14" applyFont="1" applyFill="1" applyBorder="1"/>
    <xf numFmtId="0" fontId="13" fillId="8" borderId="6" xfId="14" applyNumberFormat="1" applyFont="1" applyFill="1" applyBorder="1" applyAlignment="1">
      <alignment horizontal="right"/>
    </xf>
    <xf numFmtId="0" fontId="13" fillId="8" borderId="0" xfId="14" applyNumberFormat="1" applyFont="1" applyFill="1" applyBorder="1" applyAlignment="1">
      <alignment horizontal="right"/>
    </xf>
    <xf numFmtId="0" fontId="29" fillId="8" borderId="0" xfId="14" applyFont="1" applyFill="1" applyBorder="1"/>
    <xf numFmtId="0" fontId="13" fillId="8" borderId="6" xfId="0" applyNumberFormat="1" applyFont="1" applyFill="1" applyBorder="1" applyAlignment="1">
      <alignment horizontal="right" vertical="center" wrapText="1"/>
    </xf>
    <xf numFmtId="0" fontId="13" fillId="8" borderId="0" xfId="0" applyNumberFormat="1" applyFont="1" applyFill="1" applyBorder="1" applyAlignment="1">
      <alignment horizontal="right" vertical="center" wrapText="1"/>
    </xf>
    <xf numFmtId="0" fontId="13" fillId="8" borderId="0" xfId="0" applyFont="1" applyFill="1" applyBorder="1" applyAlignment="1">
      <alignment horizontal="right" vertical="center" wrapText="1"/>
    </xf>
    <xf numFmtId="0" fontId="32" fillId="6" borderId="0" xfId="14" applyFont="1" applyFill="1" applyAlignment="1" applyProtection="1">
      <alignment horizontal="center"/>
    </xf>
    <xf numFmtId="0" fontId="32" fillId="7" borderId="0" xfId="14" applyFont="1" applyFill="1" applyBorder="1"/>
    <xf numFmtId="3" fontId="32" fillId="7" borderId="0" xfId="14" applyNumberFormat="1" applyFont="1" applyFill="1" applyBorder="1"/>
    <xf numFmtId="169" fontId="12" fillId="0" borderId="0" xfId="0" applyNumberFormat="1" applyFont="1" applyFill="1"/>
    <xf numFmtId="0" fontId="24" fillId="0" borderId="0" xfId="0" applyFont="1" applyAlignment="1">
      <alignment horizontal="center"/>
    </xf>
    <xf numFmtId="2" fontId="13" fillId="0" borderId="0" xfId="0" applyNumberFormat="1" applyFont="1" applyFill="1" applyBorder="1" applyAlignment="1">
      <alignment horizontal="right" vertical="top"/>
    </xf>
    <xf numFmtId="0" fontId="13" fillId="4" borderId="3" xfId="0" applyFont="1" applyFill="1" applyBorder="1"/>
    <xf numFmtId="0" fontId="12" fillId="4" borderId="3" xfId="0" applyFont="1" applyFill="1" applyBorder="1"/>
    <xf numFmtId="0" fontId="13" fillId="4" borderId="3" xfId="0" applyFont="1" applyFill="1" applyBorder="1" applyAlignment="1">
      <alignment horizontal="center"/>
    </xf>
    <xf numFmtId="0" fontId="33" fillId="0" borderId="0" xfId="0" applyFont="1" applyBorder="1"/>
    <xf numFmtId="0" fontId="33" fillId="0" borderId="0" xfId="0" applyFont="1" applyBorder="1" applyAlignment="1">
      <alignment horizontal="right"/>
    </xf>
    <xf numFmtId="0" fontId="0" fillId="0" borderId="0" xfId="0" applyFont="1"/>
    <xf numFmtId="0" fontId="34" fillId="0" borderId="0" xfId="0" applyFont="1"/>
    <xf numFmtId="0" fontId="35" fillId="0" borderId="0" xfId="0" applyFont="1"/>
    <xf numFmtId="172" fontId="0" fillId="0" borderId="0" xfId="0" applyNumberFormat="1" applyFont="1"/>
    <xf numFmtId="10" fontId="35" fillId="0" borderId="0" xfId="26" applyNumberFormat="1" applyFont="1"/>
    <xf numFmtId="171" fontId="36" fillId="0" borderId="0" xfId="0" applyNumberFormat="1" applyFont="1"/>
    <xf numFmtId="0" fontId="36" fillId="0" borderId="0" xfId="0" applyFont="1"/>
    <xf numFmtId="171" fontId="37" fillId="0" borderId="0" xfId="0" applyNumberFormat="1" applyFont="1"/>
    <xf numFmtId="0" fontId="37" fillId="0" borderId="0" xfId="0" applyFont="1"/>
    <xf numFmtId="173" fontId="12" fillId="0" borderId="0" xfId="0" applyNumberFormat="1" applyFont="1"/>
    <xf numFmtId="0" fontId="38" fillId="0" borderId="0" xfId="13" applyFont="1" applyFill="1" applyAlignment="1">
      <alignment horizontal="left" vertical="center"/>
    </xf>
    <xf numFmtId="1" fontId="39" fillId="0" borderId="1" xfId="26" applyNumberFormat="1" applyFont="1" applyFill="1" applyBorder="1" applyAlignment="1">
      <alignment horizontal="right"/>
    </xf>
    <xf numFmtId="0" fontId="12" fillId="0" borderId="0" xfId="0" applyFont="1" applyAlignment="1">
      <alignment horizontal="left"/>
    </xf>
    <xf numFmtId="0" fontId="12" fillId="0" borderId="0" xfId="0" applyFont="1"/>
    <xf numFmtId="0" fontId="41" fillId="9" borderId="0" xfId="0" applyFont="1" applyFill="1"/>
    <xf numFmtId="169" fontId="42" fillId="9" borderId="0" xfId="0" applyNumberFormat="1" applyFont="1" applyFill="1"/>
    <xf numFmtId="0" fontId="0" fillId="0" borderId="2" xfId="0" applyBorder="1"/>
    <xf numFmtId="1" fontId="43" fillId="2" borderId="1" xfId="26" applyNumberFormat="1" applyFont="1" applyFill="1" applyBorder="1" applyAlignment="1">
      <alignment horizontal="right"/>
    </xf>
    <xf numFmtId="10" fontId="43" fillId="2" borderId="0" xfId="26" applyNumberFormat="1" applyFont="1" applyFill="1"/>
    <xf numFmtId="1" fontId="43" fillId="2" borderId="0" xfId="26" applyNumberFormat="1" applyFont="1" applyFill="1"/>
    <xf numFmtId="1" fontId="43" fillId="2" borderId="0" xfId="26" applyNumberFormat="1" applyFont="1" applyFill="1" applyAlignment="1">
      <alignment horizontal="right"/>
    </xf>
    <xf numFmtId="0" fontId="45" fillId="2" borderId="7" xfId="0" applyFont="1" applyFill="1" applyBorder="1" applyAlignment="1">
      <alignment vertical="center"/>
    </xf>
    <xf numFmtId="0" fontId="45" fillId="2" borderId="5" xfId="0" applyFont="1" applyFill="1" applyBorder="1" applyAlignment="1">
      <alignment vertical="center"/>
    </xf>
    <xf numFmtId="0" fontId="45" fillId="2" borderId="8" xfId="0" applyFont="1" applyFill="1" applyBorder="1" applyAlignment="1">
      <alignment vertical="center"/>
    </xf>
    <xf numFmtId="168" fontId="45" fillId="2" borderId="1" xfId="0" applyNumberFormat="1" applyFont="1" applyFill="1" applyBorder="1" applyAlignment="1">
      <alignment horizontal="right" vertical="top"/>
    </xf>
    <xf numFmtId="170" fontId="45" fillId="2" borderId="1" xfId="0" applyNumberFormat="1" applyFont="1" applyFill="1" applyBorder="1" applyAlignment="1">
      <alignment horizontal="right" vertical="top"/>
    </xf>
    <xf numFmtId="170" fontId="45" fillId="2" borderId="1" xfId="0" applyNumberFormat="1" applyFont="1" applyFill="1" applyBorder="1"/>
    <xf numFmtId="1" fontId="45" fillId="2" borderId="1" xfId="0" applyNumberFormat="1" applyFont="1" applyFill="1" applyBorder="1"/>
    <xf numFmtId="166" fontId="45" fillId="2" borderId="1" xfId="0" applyNumberFormat="1" applyFont="1" applyFill="1" applyBorder="1"/>
    <xf numFmtId="0" fontId="45" fillId="2" borderId="7" xfId="0" applyFont="1" applyFill="1" applyBorder="1"/>
    <xf numFmtId="172" fontId="12" fillId="0" borderId="0" xfId="0" applyNumberFormat="1" applyFont="1"/>
    <xf numFmtId="169" fontId="40" fillId="6" borderId="0" xfId="0" applyNumberFormat="1" applyFont="1" applyFill="1" applyAlignment="1">
      <alignment horizontal="left"/>
    </xf>
    <xf numFmtId="0" fontId="46" fillId="6" borderId="0" xfId="14" applyFont="1" applyFill="1" applyAlignment="1" applyProtection="1"/>
    <xf numFmtId="0" fontId="47" fillId="0" borderId="0" xfId="0" applyFont="1"/>
    <xf numFmtId="0" fontId="48" fillId="0" borderId="0" xfId="0" applyFont="1"/>
    <xf numFmtId="0" fontId="13" fillId="4" borderId="2" xfId="0" applyFont="1" applyFill="1" applyBorder="1" applyAlignment="1">
      <alignment horizontal="left"/>
    </xf>
    <xf numFmtId="0" fontId="13" fillId="10" borderId="0" xfId="0" applyFont="1" applyFill="1" applyBorder="1" applyAlignment="1">
      <alignment horizontal="center"/>
    </xf>
    <xf numFmtId="3" fontId="49" fillId="2" borderId="1" xfId="0" applyNumberFormat="1" applyFont="1" applyFill="1" applyBorder="1"/>
    <xf numFmtId="175" fontId="49" fillId="2" borderId="1" xfId="0" applyNumberFormat="1" applyFont="1" applyFill="1" applyBorder="1"/>
    <xf numFmtId="4" fontId="49" fillId="2" borderId="1" xfId="0" applyNumberFormat="1" applyFont="1" applyFill="1" applyBorder="1"/>
    <xf numFmtId="167" fontId="45" fillId="2" borderId="1" xfId="0" applyNumberFormat="1" applyFont="1" applyFill="1" applyBorder="1" applyAlignment="1">
      <alignment horizontal="right" vertical="top"/>
    </xf>
    <xf numFmtId="174" fontId="12" fillId="0" borderId="0" xfId="27" applyNumberFormat="1" applyFont="1"/>
    <xf numFmtId="0" fontId="13" fillId="0" borderId="3" xfId="0" applyFont="1" applyBorder="1" applyAlignment="1">
      <alignment horizontal="left"/>
    </xf>
    <xf numFmtId="167" fontId="13" fillId="0" borderId="5" xfId="0" applyNumberFormat="1" applyFont="1" applyFill="1" applyBorder="1" applyAlignment="1">
      <alignment horizontal="left" vertical="top"/>
    </xf>
    <xf numFmtId="0" fontId="13" fillId="11" borderId="0" xfId="0" applyFont="1" applyFill="1" applyBorder="1"/>
    <xf numFmtId="6" fontId="13" fillId="11" borderId="0" xfId="0" applyNumberFormat="1" applyFont="1" applyFill="1" applyBorder="1"/>
    <xf numFmtId="0" fontId="36" fillId="0" borderId="2" xfId="0" applyFont="1" applyBorder="1" applyAlignment="1">
      <alignment horizontal="left"/>
    </xf>
    <xf numFmtId="0" fontId="36" fillId="0" borderId="2" xfId="0" applyFont="1" applyBorder="1" applyAlignment="1">
      <alignment horizontal="right"/>
    </xf>
    <xf numFmtId="0" fontId="0" fillId="0" borderId="0" xfId="0" applyBorder="1"/>
    <xf numFmtId="0" fontId="37" fillId="0" borderId="0" xfId="0" applyFont="1" applyBorder="1" applyAlignment="1">
      <alignment horizontal="right"/>
    </xf>
    <xf numFmtId="0" fontId="44" fillId="0" borderId="0" xfId="0" applyFont="1" applyBorder="1" applyAlignment="1">
      <alignment horizontal="right"/>
    </xf>
    <xf numFmtId="0" fontId="50" fillId="0" borderId="2" xfId="0" applyFont="1" applyBorder="1"/>
    <xf numFmtId="0" fontId="50" fillId="0" borderId="0" xfId="0" applyFont="1" applyBorder="1"/>
    <xf numFmtId="0" fontId="50" fillId="0" borderId="3" xfId="0" applyFont="1" applyBorder="1"/>
    <xf numFmtId="0" fontId="51" fillId="3" borderId="0" xfId="0" applyFont="1" applyFill="1"/>
    <xf numFmtId="167" fontId="12" fillId="9" borderId="0" xfId="0" applyNumberFormat="1" applyFont="1" applyFill="1"/>
    <xf numFmtId="169" fontId="12" fillId="9" borderId="0" xfId="27" applyNumberFormat="1" applyFont="1" applyFill="1"/>
    <xf numFmtId="3" fontId="24" fillId="0" borderId="0" xfId="0" applyNumberFormat="1" applyFont="1"/>
    <xf numFmtId="0" fontId="52" fillId="9" borderId="0" xfId="14" applyFont="1" applyFill="1" applyAlignment="1" applyProtection="1">
      <alignment horizontal="center" vertical="top" textRotation="2"/>
    </xf>
  </cellXfs>
  <cellStyles count="28">
    <cellStyle name="Comma" xfId="27" builtinId="3"/>
    <cellStyle name="Comma 2" xfId="11"/>
    <cellStyle name="Comma 3" xfId="24"/>
    <cellStyle name="Currency 2" xfId="5"/>
    <cellStyle name="Currency 3" xfId="10"/>
    <cellStyle name="Currency 4" xfId="8"/>
    <cellStyle name="Currency 5" xfId="19"/>
    <cellStyle name="Currency 6" xfId="21"/>
    <cellStyle name="Normal" xfId="0" builtinId="0"/>
    <cellStyle name="Normal 2" xfId="1"/>
    <cellStyle name="Normal 2 2" xfId="3"/>
    <cellStyle name="Normal 2 3" xfId="4"/>
    <cellStyle name="Normal 2 4" xfId="6"/>
    <cellStyle name="Normal 3" xfId="2"/>
    <cellStyle name="Normal 3 2" xfId="14"/>
    <cellStyle name="Normal 3 3" xfId="22"/>
    <cellStyle name="Normal 3 3 2" xfId="25"/>
    <cellStyle name="Normal 4" xfId="7"/>
    <cellStyle name="Normal 5" xfId="13"/>
    <cellStyle name="Normal 6" xfId="15"/>
    <cellStyle name="Normal 7" xfId="16"/>
    <cellStyle name="Normal 8" xfId="17"/>
    <cellStyle name="Normal 9" xfId="20"/>
    <cellStyle name="Percent" xfId="26" builtinId="5"/>
    <cellStyle name="Percent 2" xfId="12"/>
    <cellStyle name="Percent 3" xfId="9"/>
    <cellStyle name="Percent 4" xfId="18"/>
    <cellStyle name="Percent 5" xfId="23"/>
  </cellStyles>
  <dxfs count="15">
    <dxf>
      <font>
        <b/>
        <i val="0"/>
        <color auto="1"/>
      </font>
      <numFmt numFmtId="3" formatCode="#,##0"/>
      <fill>
        <patternFill>
          <bgColor rgb="FFFF6600"/>
        </patternFill>
      </fill>
    </dxf>
    <dxf>
      <font>
        <b/>
        <i val="0"/>
        <color auto="1"/>
      </font>
      <numFmt numFmtId="3" formatCode="#,##0"/>
      <fill>
        <patternFill>
          <bgColor rgb="FFFF0000"/>
        </patternFill>
      </fill>
    </dxf>
    <dxf>
      <font>
        <b/>
        <i val="0"/>
        <color auto="1"/>
      </font>
      <numFmt numFmtId="3" formatCode="#,##0"/>
      <fill>
        <patternFill>
          <bgColor rgb="FFFF0000"/>
        </patternFill>
      </fill>
    </dxf>
    <dxf>
      <font>
        <b/>
        <i val="0"/>
        <color auto="1"/>
      </font>
      <numFmt numFmtId="3" formatCode="#,##0"/>
      <fill>
        <patternFill>
          <bgColor rgb="FFFF6600"/>
        </patternFill>
      </fill>
    </dxf>
    <dxf>
      <font>
        <b/>
        <i val="0"/>
        <color auto="1"/>
      </font>
      <numFmt numFmtId="3" formatCode="#,##0"/>
      <fill>
        <patternFill>
          <bgColor rgb="FFFF6600"/>
        </patternFill>
      </fill>
    </dxf>
    <dxf>
      <font>
        <b/>
        <i val="0"/>
        <color auto="1"/>
      </font>
      <numFmt numFmtId="3" formatCode="#,##0"/>
      <fill>
        <patternFill>
          <bgColor rgb="FFFF0000"/>
        </patternFill>
      </fill>
    </dxf>
    <dxf>
      <font>
        <b/>
        <i val="0"/>
        <color auto="1"/>
      </font>
      <numFmt numFmtId="3" formatCode="#,##0"/>
      <fill>
        <patternFill>
          <bgColor rgb="FFFF6600"/>
        </patternFill>
      </fill>
    </dxf>
    <dxf>
      <font>
        <b/>
        <i val="0"/>
        <color auto="1"/>
      </font>
      <numFmt numFmtId="3" formatCode="#,##0"/>
      <fill>
        <patternFill>
          <bgColor rgb="FFFF0000"/>
        </patternFill>
      </fill>
    </dxf>
    <dxf>
      <font>
        <b/>
        <i val="0"/>
        <color auto="1"/>
      </font>
      <numFmt numFmtId="3" formatCode="#,##0"/>
      <fill>
        <patternFill>
          <bgColor rgb="FFFF0000"/>
        </patternFill>
      </fill>
    </dxf>
    <dxf>
      <font>
        <b/>
        <i val="0"/>
        <color auto="1"/>
      </font>
      <numFmt numFmtId="3" formatCode="#,##0"/>
      <fill>
        <patternFill>
          <bgColor rgb="FFFF6600"/>
        </patternFill>
      </fill>
    </dxf>
    <dxf>
      <font>
        <b/>
        <i val="0"/>
        <color auto="1"/>
      </font>
      <numFmt numFmtId="3" formatCode="#,##0"/>
      <fill>
        <patternFill>
          <bgColor rgb="FFFF0000"/>
        </patternFill>
      </fill>
    </dxf>
    <dxf>
      <font>
        <b/>
        <i val="0"/>
        <color auto="1"/>
      </font>
      <numFmt numFmtId="3" formatCode="#,##0"/>
      <fill>
        <patternFill>
          <bgColor rgb="FFFF6600"/>
        </patternFill>
      </fill>
    </dxf>
    <dxf>
      <font>
        <b/>
        <i val="0"/>
        <color auto="1"/>
      </font>
      <numFmt numFmtId="3" formatCode="#,##0"/>
      <fill>
        <patternFill>
          <bgColor rgb="FFFF6600"/>
        </patternFill>
      </fill>
    </dxf>
    <dxf>
      <font>
        <b/>
        <i val="0"/>
        <color auto="1"/>
      </font>
      <numFmt numFmtId="3" formatCode="#,##0"/>
      <fill>
        <patternFill>
          <bgColor rgb="FFFF6600"/>
        </patternFill>
      </fill>
    </dxf>
    <dxf>
      <font>
        <b/>
        <i val="0"/>
        <color auto="1"/>
      </font>
      <numFmt numFmtId="3" formatCode="#,##0"/>
      <fill>
        <patternFill>
          <bgColor rgb="FFFF6600"/>
        </patternFill>
      </fill>
    </dxf>
  </dxfs>
  <tableStyles count="0" defaultTableStyle="TableStyleMedium2" defaultPivotStyle="PivotStyleLight16"/>
  <colors>
    <mruColors>
      <color rgb="FFEBF2F9"/>
      <color rgb="FFE5EEF7"/>
      <color rgb="FFD6E5F2"/>
      <color rgb="FF0000FF"/>
      <color rgb="FFFF6600"/>
      <color rgb="FF0033CC"/>
      <color rgb="FFFFFFCC"/>
      <color rgb="FFFFCCFF"/>
      <color rgb="FF000099"/>
      <color rgb="FF0000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AD14"/>
  <sheetViews>
    <sheetView showGridLines="0" tabSelected="1" zoomScale="80" zoomScaleNormal="80" workbookViewId="0">
      <selection activeCell="M24" sqref="M24"/>
    </sheetView>
  </sheetViews>
  <sheetFormatPr defaultColWidth="9.140625" defaultRowHeight="18.75" x14ac:dyDescent="0.3"/>
  <cols>
    <col min="1" max="1" width="4.28515625" style="47" customWidth="1"/>
    <col min="2" max="2" width="7.85546875" style="47" customWidth="1"/>
    <col min="3" max="3" width="15.140625" style="47" customWidth="1"/>
    <col min="4" max="4" width="17.85546875" style="47" customWidth="1"/>
    <col min="5" max="9" width="10.7109375" style="47" customWidth="1"/>
    <col min="10" max="10" width="10.7109375" style="79" customWidth="1"/>
    <col min="11" max="20" width="10.7109375" style="47" customWidth="1"/>
    <col min="21" max="21" width="4" style="47" customWidth="1"/>
    <col min="22" max="26" width="10.7109375" style="47" customWidth="1"/>
    <col min="27" max="27" width="3.140625" style="47" customWidth="1"/>
    <col min="28" max="28" width="10.7109375" style="47" customWidth="1"/>
    <col min="29" max="29" width="9.140625" style="47"/>
    <col min="30" max="30" width="14.85546875" style="47" bestFit="1" customWidth="1"/>
    <col min="31" max="16384" width="9.140625" style="47"/>
  </cols>
  <sheetData>
    <row r="1" spans="1:30" ht="21" x14ac:dyDescent="0.35">
      <c r="A1" s="18" t="str">
        <f>Assumptions!A1</f>
        <v>Cyber Security</v>
      </c>
      <c r="B1" s="45"/>
      <c r="C1" s="45"/>
      <c r="D1" s="45"/>
      <c r="E1" s="45"/>
      <c r="F1" s="45"/>
      <c r="G1" s="45"/>
      <c r="H1" s="45"/>
      <c r="I1" s="45"/>
      <c r="J1" s="46"/>
      <c r="K1" s="45"/>
      <c r="L1" s="45"/>
      <c r="M1" s="45"/>
      <c r="N1" s="45"/>
      <c r="O1" s="45"/>
      <c r="P1" s="45"/>
      <c r="Q1" s="45"/>
      <c r="R1" s="45"/>
      <c r="S1" s="45"/>
      <c r="T1" s="45"/>
      <c r="U1" s="45"/>
      <c r="V1" s="45"/>
      <c r="W1" s="45"/>
      <c r="X1" s="45"/>
      <c r="Y1" s="45"/>
      <c r="Z1" s="45"/>
      <c r="AA1" s="45"/>
      <c r="AB1" s="45"/>
    </row>
    <row r="2" spans="1:30" x14ac:dyDescent="0.3">
      <c r="A2" s="140" t="s">
        <v>93</v>
      </c>
      <c r="B2" s="45"/>
      <c r="C2" s="45"/>
      <c r="D2" s="45"/>
      <c r="E2" s="45"/>
      <c r="F2" s="45"/>
      <c r="G2" s="45"/>
      <c r="H2" s="45"/>
      <c r="I2" s="45"/>
      <c r="J2" s="46"/>
      <c r="K2" s="45"/>
      <c r="L2" s="45"/>
      <c r="M2" s="45"/>
      <c r="N2" s="45"/>
      <c r="O2" s="45"/>
      <c r="P2" s="45"/>
      <c r="Q2" s="45"/>
      <c r="R2" s="45"/>
      <c r="S2" s="45"/>
      <c r="T2" s="45"/>
      <c r="U2" s="45"/>
      <c r="V2" s="45"/>
      <c r="W2" s="45"/>
      <c r="X2" s="45"/>
      <c r="Y2" s="45"/>
      <c r="Z2" s="45"/>
      <c r="AA2" s="45"/>
      <c r="AB2" s="45"/>
    </row>
    <row r="3" spans="1:30" s="50" customFormat="1" x14ac:dyDescent="0.3">
      <c r="A3" s="37" t="s">
        <v>46</v>
      </c>
      <c r="B3" s="48"/>
      <c r="C3" s="48"/>
      <c r="D3" s="48"/>
      <c r="E3" s="48"/>
      <c r="F3" s="48"/>
      <c r="G3" s="48"/>
      <c r="H3" s="48"/>
      <c r="I3" s="48"/>
      <c r="J3" s="48"/>
      <c r="K3" s="49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</row>
    <row r="4" spans="1:30" ht="12.75" customHeight="1" x14ac:dyDescent="0.3">
      <c r="A4" s="51"/>
      <c r="B4" s="51"/>
      <c r="C4" s="52"/>
      <c r="D4" s="52"/>
      <c r="E4" s="53"/>
      <c r="F4" s="52"/>
      <c r="G4" s="52"/>
      <c r="H4" s="53"/>
      <c r="I4" s="53"/>
      <c r="J4" s="53"/>
      <c r="K4" s="53"/>
      <c r="L4" s="53"/>
      <c r="M4" s="54"/>
      <c r="N4" s="54"/>
      <c r="O4" s="53"/>
      <c r="P4" s="53"/>
      <c r="Q4" s="53"/>
      <c r="R4" s="53"/>
      <c r="S4" s="53"/>
      <c r="T4" s="53"/>
      <c r="U4" s="53"/>
      <c r="V4" s="53"/>
      <c r="W4" s="53"/>
      <c r="X4" s="53"/>
      <c r="Y4" s="53"/>
      <c r="Z4" s="53"/>
      <c r="AA4" s="53"/>
      <c r="AB4" s="53"/>
    </row>
    <row r="5" spans="1:30" s="2" customFormat="1" ht="12.75" customHeight="1" x14ac:dyDescent="0.2">
      <c r="A5" s="55"/>
      <c r="B5" s="56" t="s">
        <v>23</v>
      </c>
      <c r="C5" s="57"/>
      <c r="D5" s="58" t="str">
        <f>Summary!D6</f>
        <v>Option 2</v>
      </c>
      <c r="E5" s="144" t="str">
        <f>RIGHT(D5,1)</f>
        <v>2</v>
      </c>
      <c r="F5" s="60"/>
      <c r="G5" s="60"/>
      <c r="H5" s="59"/>
      <c r="I5" s="59"/>
      <c r="J5" s="59"/>
      <c r="K5" s="59"/>
      <c r="L5" s="59"/>
      <c r="M5" s="61"/>
      <c r="N5" s="61"/>
      <c r="O5" s="59"/>
      <c r="P5" s="59"/>
      <c r="Q5" s="59"/>
      <c r="R5" s="59"/>
      <c r="S5" s="59"/>
      <c r="T5" s="59"/>
      <c r="U5" s="59"/>
      <c r="V5" s="59"/>
      <c r="W5" s="59"/>
      <c r="X5" s="59"/>
      <c r="Y5" s="59"/>
      <c r="Z5" s="59"/>
      <c r="AA5" s="59"/>
      <c r="AB5" s="59"/>
    </row>
    <row r="6" spans="1:30" s="2" customFormat="1" ht="12.75" customHeight="1" x14ac:dyDescent="0.2">
      <c r="A6" s="55"/>
      <c r="B6" s="118" t="s">
        <v>39</v>
      </c>
      <c r="C6" s="66"/>
      <c r="D6" s="117" t="b">
        <f>AND('Option 1'!V3, 'Option 2'!V3, 'Option 3'!V3)</f>
        <v>1</v>
      </c>
      <c r="E6" s="59"/>
      <c r="F6" s="60"/>
      <c r="G6" s="60"/>
      <c r="H6" s="59"/>
      <c r="I6" s="59"/>
      <c r="J6" s="59"/>
      <c r="K6" s="59"/>
      <c r="L6" s="59"/>
      <c r="M6" s="61"/>
      <c r="N6" s="61"/>
      <c r="O6" s="59"/>
      <c r="P6" s="59"/>
      <c r="Q6" s="59"/>
      <c r="R6" s="59"/>
      <c r="S6" s="59"/>
      <c r="T6" s="59"/>
      <c r="U6" s="59"/>
      <c r="V6" s="59"/>
      <c r="W6" s="59"/>
      <c r="X6" s="59"/>
      <c r="Y6" s="59"/>
      <c r="Z6" s="59"/>
      <c r="AA6" s="59"/>
      <c r="AB6" s="59"/>
    </row>
    <row r="7" spans="1:30" s="2" customFormat="1" ht="12.75" customHeight="1" x14ac:dyDescent="0.2">
      <c r="A7" s="55"/>
      <c r="B7" s="55"/>
      <c r="C7" s="55"/>
      <c r="D7" s="55"/>
      <c r="E7" s="55"/>
      <c r="F7" s="55"/>
      <c r="G7" s="60"/>
      <c r="H7" s="59"/>
      <c r="I7" s="59"/>
      <c r="J7" s="59"/>
      <c r="K7" s="59"/>
      <c r="L7" s="59"/>
      <c r="M7" s="61"/>
      <c r="N7" s="61"/>
      <c r="O7" s="59"/>
      <c r="P7" s="59"/>
      <c r="Q7" s="59"/>
      <c r="R7" s="59"/>
      <c r="S7" s="59"/>
      <c r="T7" s="59"/>
      <c r="U7" s="59"/>
      <c r="V7" s="59"/>
      <c r="W7" s="59"/>
      <c r="X7" s="59"/>
      <c r="Y7" s="59"/>
      <c r="Z7" s="59"/>
      <c r="AA7" s="59"/>
      <c r="AB7" s="59"/>
    </row>
    <row r="8" spans="1:30" s="2" customFormat="1" ht="12.75" customHeight="1" x14ac:dyDescent="0.2">
      <c r="A8" s="62"/>
      <c r="B8" s="63"/>
      <c r="C8" s="60"/>
      <c r="D8" s="60"/>
      <c r="E8" s="59"/>
      <c r="F8" s="60"/>
      <c r="G8" s="60"/>
      <c r="H8" s="59"/>
      <c r="I8" s="59"/>
      <c r="J8" s="59"/>
      <c r="K8" s="59"/>
      <c r="L8" s="59"/>
      <c r="M8" s="61"/>
      <c r="N8" s="61"/>
      <c r="O8" s="59"/>
      <c r="P8" s="59"/>
      <c r="Q8" s="59"/>
      <c r="R8" s="59"/>
      <c r="S8" s="59"/>
      <c r="T8" s="59"/>
      <c r="U8" s="59"/>
      <c r="V8" s="59"/>
      <c r="W8" s="59"/>
      <c r="X8" s="59"/>
      <c r="Y8" s="59"/>
      <c r="Z8" s="59"/>
      <c r="AA8" s="59"/>
      <c r="AB8" s="59"/>
    </row>
    <row r="9" spans="1:30" s="2" customFormat="1" ht="12.75" customHeight="1" x14ac:dyDescent="0.2">
      <c r="A9" s="64"/>
      <c r="B9" s="65" t="s">
        <v>47</v>
      </c>
      <c r="C9" s="64"/>
      <c r="D9" s="64"/>
      <c r="E9" s="64"/>
      <c r="F9" s="64"/>
      <c r="G9" s="64"/>
      <c r="H9" s="64"/>
      <c r="I9" s="64"/>
      <c r="J9" s="64"/>
      <c r="K9" s="64"/>
      <c r="L9" s="64"/>
      <c r="M9" s="64"/>
      <c r="N9" s="64"/>
      <c r="O9" s="66"/>
      <c r="P9" s="66"/>
      <c r="Q9" s="66"/>
      <c r="R9" s="66"/>
      <c r="S9" s="66"/>
      <c r="T9" s="66"/>
      <c r="U9" s="66"/>
      <c r="V9" s="66"/>
      <c r="W9" s="66"/>
      <c r="X9" s="66"/>
      <c r="Y9" s="66"/>
      <c r="Z9" s="66"/>
      <c r="AA9" s="66"/>
      <c r="AB9" s="66"/>
    </row>
    <row r="10" spans="1:30" s="2" customFormat="1" ht="12.75" customHeight="1" x14ac:dyDescent="0.2">
      <c r="A10" s="66"/>
      <c r="B10" s="67"/>
      <c r="C10" s="68"/>
      <c r="D10" s="68"/>
      <c r="E10" s="69"/>
      <c r="F10" s="70" t="s">
        <v>15</v>
      </c>
      <c r="G10" s="70" t="str">
        <f>F10</f>
        <v>2021/22</v>
      </c>
      <c r="H10" s="69" t="str">
        <f>G10</f>
        <v>2021/22</v>
      </c>
      <c r="I10" s="70" t="s">
        <v>16</v>
      </c>
      <c r="J10" s="70" t="str">
        <f>I10</f>
        <v>2022/23</v>
      </c>
      <c r="K10" s="69" t="str">
        <f>J10</f>
        <v>2022/23</v>
      </c>
      <c r="L10" s="70" t="s">
        <v>17</v>
      </c>
      <c r="M10" s="70" t="str">
        <f>L10</f>
        <v>2023/24</v>
      </c>
      <c r="N10" s="69" t="str">
        <f>M10</f>
        <v>2023/24</v>
      </c>
      <c r="O10" s="70" t="s">
        <v>18</v>
      </c>
      <c r="P10" s="70" t="str">
        <f>O10</f>
        <v>2024/25</v>
      </c>
      <c r="Q10" s="69" t="str">
        <f>P10</f>
        <v>2024/25</v>
      </c>
      <c r="R10" s="70" t="s">
        <v>19</v>
      </c>
      <c r="S10" s="70" t="str">
        <f>R10</f>
        <v>2025/26</v>
      </c>
      <c r="T10" s="69" t="str">
        <f>S10</f>
        <v>2025/26</v>
      </c>
      <c r="U10" s="66"/>
      <c r="V10" s="70" t="str">
        <f>F10</f>
        <v>2021/22</v>
      </c>
      <c r="W10" s="70" t="str">
        <f>I10</f>
        <v>2022/23</v>
      </c>
      <c r="X10" s="70" t="str">
        <f>L10</f>
        <v>2023/24</v>
      </c>
      <c r="Y10" s="70" t="str">
        <f>O10</f>
        <v>2024/25</v>
      </c>
      <c r="Z10" s="70" t="str">
        <f>R10</f>
        <v>2025/26</v>
      </c>
      <c r="AA10" s="66"/>
      <c r="AB10" s="70" t="s">
        <v>24</v>
      </c>
    </row>
    <row r="11" spans="1:30" s="2" customFormat="1" ht="12.75" customHeight="1" x14ac:dyDescent="0.2">
      <c r="A11" s="66"/>
      <c r="B11" s="71" t="s">
        <v>25</v>
      </c>
      <c r="C11" s="71" t="s">
        <v>26</v>
      </c>
      <c r="D11" s="71"/>
      <c r="E11" s="72"/>
      <c r="F11" s="73" t="s">
        <v>1</v>
      </c>
      <c r="G11" s="73" t="s">
        <v>0</v>
      </c>
      <c r="H11" s="72" t="s">
        <v>3</v>
      </c>
      <c r="I11" s="73" t="s">
        <v>1</v>
      </c>
      <c r="J11" s="73" t="s">
        <v>0</v>
      </c>
      <c r="K11" s="72" t="s">
        <v>3</v>
      </c>
      <c r="L11" s="73" t="s">
        <v>1</v>
      </c>
      <c r="M11" s="73" t="s">
        <v>0</v>
      </c>
      <c r="N11" s="72" t="s">
        <v>3</v>
      </c>
      <c r="O11" s="73" t="s">
        <v>1</v>
      </c>
      <c r="P11" s="73" t="s">
        <v>0</v>
      </c>
      <c r="Q11" s="72" t="s">
        <v>3</v>
      </c>
      <c r="R11" s="74" t="s">
        <v>1</v>
      </c>
      <c r="S11" s="74" t="s">
        <v>0</v>
      </c>
      <c r="T11" s="74" t="s">
        <v>3</v>
      </c>
      <c r="U11" s="66"/>
      <c r="V11" s="74"/>
      <c r="W11" s="74"/>
      <c r="X11" s="74"/>
      <c r="Y11" s="74"/>
      <c r="Z11" s="74"/>
      <c r="AA11" s="66"/>
      <c r="AB11" s="74"/>
    </row>
    <row r="12" spans="1:30" s="2" customFormat="1" ht="12.75" customHeight="1" x14ac:dyDescent="0.2">
      <c r="A12" s="66"/>
      <c r="B12" s="75">
        <v>200</v>
      </c>
      <c r="C12" s="76" t="s">
        <v>27</v>
      </c>
      <c r="D12" s="76"/>
      <c r="E12" s="76" t="s">
        <v>91</v>
      </c>
      <c r="F12" s="77">
        <f>CHOOSE($E$5, INDEX('Option 1'!$P$110:$T$115,MATCH(F$11&amp;$E$12,'Option 1'!$G$110:$G$115,0),MATCH(F$10,'Option 1'!$P$8:$T$8,0)),
INDEX('Option 2'!$P$110:$T$115,MATCH(F$11&amp;$E$12,'Option 2'!$G$110:$G$115,0),MATCH(F$10,'Option 2'!$P$8:$T$8,0)),
INDEX('Option 3'!$P$125:$T$130,MATCH(F$11&amp;$E$12,'Option 3'!$G$125:$G$130,0),MATCH(F$10,'Option 3'!$P$8:$T$8,0)))*Conv_2021/1000</f>
        <v>927.90612640197855</v>
      </c>
      <c r="G12" s="77">
        <f>CHOOSE($E$5, INDEX('Option 1'!$P$110:$T$115,MATCH(G$11&amp;$E$12,'Option 1'!$G$110:$G$115,0),MATCH(G$10,'Option 1'!$P$8:$T$8,0)),
INDEX('Option 2'!$P$110:$T$115,MATCH(G$11&amp;$E$12,'Option 2'!$G$110:$G$115,0),MATCH(G$10,'Option 2'!$P$8:$T$8,0)),
INDEX('Option 3'!$P$125:$T$130,MATCH(G$11&amp;$E$12,'Option 3'!$G$125:$G$130,0),MATCH(G$10,'Option 3'!$P$8:$T$8,0)))*Conv_2021/1000</f>
        <v>1827.3790606735806</v>
      </c>
      <c r="H12" s="77">
        <f>CHOOSE($E$5, INDEX('Option 1'!$P$110:$T$115,MATCH(H$11&amp;$E$12,'Option 1'!$G$110:$G$115,0),MATCH(H$10,'Option 1'!$P$8:$T$8,0)),
INDEX('Option 2'!$P$110:$T$115,MATCH(H$11&amp;$E$12,'Option 2'!$G$110:$G$115,0),MATCH(H$10,'Option 2'!$P$8:$T$8,0)),
INDEX('Option 3'!$P$125:$T$130,MATCH(H$11&amp;$E$12,'Option 3'!$G$125:$G$130,0),MATCH(H$10,'Option 3'!$P$8:$T$8,0)))*Conv_2021/1000</f>
        <v>1874.5064835654814</v>
      </c>
      <c r="I12" s="77">
        <f>CHOOSE($E$5, INDEX('Option 1'!$P$110:$T$115,MATCH(I$11&amp;$E$12,'Option 1'!$G$110:$G$115,0),MATCH(I$10,'Option 1'!$P$8:$T$8,0)),
INDEX('Option 2'!$P$110:$T$115,MATCH(I$11&amp;$E$12,'Option 2'!$G$110:$G$115,0),MATCH(I$10,'Option 2'!$P$8:$T$8,0)),
INDEX('Option 3'!$P$125:$T$130,MATCH(I$11&amp;$E$12,'Option 3'!$G$125:$G$130,0),MATCH(I$10,'Option 3'!$P$8:$T$8,0)))*Conv_2021/1000</f>
        <v>449.07032895604817</v>
      </c>
      <c r="J12" s="77">
        <f>CHOOSE($E$5, INDEX('Option 1'!$P$110:$T$115,MATCH(J$11&amp;$E$12,'Option 1'!$G$110:$G$115,0),MATCH(J$10,'Option 1'!$P$8:$T$8,0)),
INDEX('Option 2'!$P$110:$T$115,MATCH(J$11&amp;$E$12,'Option 2'!$G$110:$G$115,0),MATCH(J$10,'Option 2'!$P$8:$T$8,0)),
INDEX('Option 3'!$P$125:$T$130,MATCH(J$11&amp;$E$12,'Option 3'!$G$125:$G$130,0),MATCH(J$10,'Option 3'!$P$8:$T$8,0)))*Conv_2021/1000</f>
        <v>960.02267082040044</v>
      </c>
      <c r="K12" s="77">
        <f>CHOOSE($E$5, INDEX('Option 1'!$P$110:$T$115,MATCH(K$11&amp;$E$12,'Option 1'!$G$110:$G$115,0),MATCH(K$10,'Option 1'!$P$8:$T$8,0)),
INDEX('Option 2'!$P$110:$T$115,MATCH(K$11&amp;$E$12,'Option 2'!$G$110:$G$115,0),MATCH(K$10,'Option 2'!$P$8:$T$8,0)),
INDEX('Option 3'!$P$125:$T$130,MATCH(K$11&amp;$E$12,'Option 3'!$G$125:$G$130,0),MATCH(K$10,'Option 3'!$P$8:$T$8,0)))*Conv_2021/1000</f>
        <v>979.0854486193715</v>
      </c>
      <c r="L12" s="77">
        <f>CHOOSE($E$5, INDEX('Option 1'!$P$110:$T$115,MATCH(L$11&amp;$E$12,'Option 1'!$G$110:$G$115,0),MATCH(L$10,'Option 1'!$P$8:$T$8,0)),
INDEX('Option 2'!$P$110:$T$115,MATCH(L$11&amp;$E$12,'Option 2'!$G$110:$G$115,0),MATCH(L$10,'Option 2'!$P$8:$T$8,0)),
INDEX('Option 3'!$P$125:$T$130,MATCH(L$11&amp;$E$12,'Option 3'!$G$125:$G$130,0),MATCH(L$10,'Option 3'!$P$8:$T$8,0)))*Conv_2021/1000</f>
        <v>339.71458602582896</v>
      </c>
      <c r="M12" s="77">
        <f>CHOOSE($E$5, INDEX('Option 1'!$P$110:$T$115,MATCH(M$11&amp;$E$12,'Option 1'!$G$110:$G$115,0),MATCH(M$10,'Option 1'!$P$8:$T$8,0)),
INDEX('Option 2'!$P$110:$T$115,MATCH(M$11&amp;$E$12,'Option 2'!$G$110:$G$115,0),MATCH(M$10,'Option 2'!$P$8:$T$8,0)),
INDEX('Option 3'!$P$125:$T$130,MATCH(M$11&amp;$E$12,'Option 3'!$G$125:$G$130,0),MATCH(M$10,'Option 3'!$P$8:$T$8,0)))*Conv_2021/1000</f>
        <v>709.45304708503727</v>
      </c>
      <c r="N12" s="77">
        <f>CHOOSE($E$5, INDEX('Option 1'!$P$110:$T$115,MATCH(N$11&amp;$E$12,'Option 1'!$G$110:$G$115,0),MATCH(N$10,'Option 1'!$P$8:$T$8,0)),
INDEX('Option 2'!$P$110:$T$115,MATCH(N$11&amp;$E$12,'Option 2'!$G$110:$G$115,0),MATCH(N$10,'Option 2'!$P$8:$T$8,0)),
INDEX('Option 3'!$P$125:$T$130,MATCH(N$11&amp;$E$12,'Option 3'!$G$125:$G$130,0),MATCH(N$10,'Option 3'!$P$8:$T$8,0)))*Conv_2021/1000</f>
        <v>657.93059486726293</v>
      </c>
      <c r="O12" s="77">
        <f>CHOOSE($E$5, INDEX('Option 1'!$P$110:$T$115,MATCH(O$11&amp;$E$12,'Option 1'!$G$110:$G$115,0),MATCH(O$10,'Option 1'!$P$8:$T$8,0)),
INDEX('Option 2'!$P$110:$T$115,MATCH(O$11&amp;$E$12,'Option 2'!$G$110:$G$115,0),MATCH(O$10,'Option 2'!$P$8:$T$8,0)),
INDEX('Option 3'!$P$125:$T$130,MATCH(O$11&amp;$E$12,'Option 3'!$G$125:$G$130,0),MATCH(O$10,'Option 3'!$P$8:$T$8,0)))*Conv_2021/1000</f>
        <v>391.33502621670613</v>
      </c>
      <c r="P12" s="77">
        <f>CHOOSE($E$5, INDEX('Option 1'!$P$110:$T$115,MATCH(P$11&amp;$E$12,'Option 1'!$G$110:$G$115,0),MATCH(P$10,'Option 1'!$P$8:$T$8,0)),
INDEX('Option 2'!$P$110:$T$115,MATCH(P$11&amp;$E$12,'Option 2'!$G$110:$G$115,0),MATCH(P$10,'Option 2'!$P$8:$T$8,0)),
INDEX('Option 3'!$P$125:$T$130,MATCH(P$11&amp;$E$12,'Option 3'!$G$125:$G$130,0),MATCH(P$10,'Option 3'!$P$8:$T$8,0)))*Conv_2021/1000</f>
        <v>674.61052544136248</v>
      </c>
      <c r="Q12" s="77">
        <f>CHOOSE($E$5, INDEX('Option 1'!$P$110:$T$115,MATCH(Q$11&amp;$E$12,'Option 1'!$G$110:$G$115,0),MATCH(Q$10,'Option 1'!$P$8:$T$8,0)),
INDEX('Option 2'!$P$110:$T$115,MATCH(Q$11&amp;$E$12,'Option 2'!$G$110:$G$115,0),MATCH(Q$10,'Option 2'!$P$8:$T$8,0)),
INDEX('Option 3'!$P$125:$T$130,MATCH(Q$11&amp;$E$12,'Option 3'!$G$125:$G$130,0),MATCH(Q$10,'Option 3'!$P$8:$T$8,0)))*Conv_2021/1000</f>
        <v>810.16805645626732</v>
      </c>
      <c r="R12" s="77">
        <f>CHOOSE($E$5, INDEX('Option 1'!$P$110:$T$115,MATCH(R$11&amp;$E$12,'Option 1'!$G$110:$G$115,0),MATCH(R$10,'Option 1'!$P$8:$T$8,0)),
INDEX('Option 2'!$P$110:$T$115,MATCH(R$11&amp;$E$12,'Option 2'!$G$110:$G$115,0),MATCH(R$10,'Option 2'!$P$8:$T$8,0)),
INDEX('Option 3'!$P$125:$T$130,MATCH(R$11&amp;$E$12,'Option 3'!$G$125:$G$130,0),MATCH(R$10,'Option 3'!$P$8:$T$8,0)))*Conv_2021/1000</f>
        <v>592.72106818982729</v>
      </c>
      <c r="S12" s="77">
        <f>CHOOSE($E$5, INDEX('Option 1'!$P$110:$T$115,MATCH(S$11&amp;$E$12,'Option 1'!$G$110:$G$115,0),MATCH(S$10,'Option 1'!$P$8:$T$8,0)),
INDEX('Option 2'!$P$110:$T$115,MATCH(S$11&amp;$E$12,'Option 2'!$G$110:$G$115,0),MATCH(S$10,'Option 2'!$P$8:$T$8,0)),
INDEX('Option 3'!$P$125:$T$130,MATCH(S$11&amp;$E$12,'Option 3'!$G$125:$G$130,0),MATCH(S$10,'Option 3'!$P$8:$T$8,0)))*Conv_2021/1000</f>
        <v>852.52978489842508</v>
      </c>
      <c r="T12" s="77">
        <f>CHOOSE($E$5, INDEX('Option 1'!$P$110:$T$115,MATCH(T$11&amp;$E$12,'Option 1'!$G$110:$G$115,0),MATCH(T$10,'Option 1'!$P$8:$T$8,0)),
INDEX('Option 2'!$P$110:$T$115,MATCH(T$11&amp;$E$12,'Option 2'!$G$110:$G$115,0),MATCH(T$10,'Option 2'!$P$8:$T$8,0)),
INDEX('Option 3'!$P$125:$T$130,MATCH(T$11&amp;$E$12,'Option 3'!$G$125:$G$130,0),MATCH(T$10,'Option 3'!$P$8:$T$8,0)))*Conv_2021/1000</f>
        <v>1056.9251246318363</v>
      </c>
      <c r="U12" s="66"/>
      <c r="V12" s="77">
        <f>SUMIF($F$10:$T$10,V$10,$F12:$T12)</f>
        <v>4629.7916706410406</v>
      </c>
      <c r="W12" s="77">
        <f>SUMIF($F$10:$T$10,W$10,$F12:$T12)</f>
        <v>2388.1784483958199</v>
      </c>
      <c r="X12" s="77">
        <f>SUMIF($F$10:$T$10,X$10,$F12:$T12)</f>
        <v>1707.0982279781292</v>
      </c>
      <c r="Y12" s="77">
        <f>SUMIF($F$10:$T$10,Y$10,$F12:$T12)</f>
        <v>1876.1136081143359</v>
      </c>
      <c r="Z12" s="77">
        <f>SUMIF($F$10:$T$10,Z$10,$F12:$T12)</f>
        <v>2502.1759777200887</v>
      </c>
      <c r="AA12" s="66"/>
      <c r="AB12" s="77">
        <f>SUM(V12:Z12)</f>
        <v>13103.357932849412</v>
      </c>
    </row>
    <row r="13" spans="1:30" s="2" customFormat="1" ht="12.75" customHeight="1" x14ac:dyDescent="0.2">
      <c r="A13" s="66"/>
      <c r="B13" s="75"/>
      <c r="C13" s="76"/>
      <c r="D13" s="76"/>
      <c r="E13" s="76"/>
      <c r="F13" s="77"/>
      <c r="G13" s="77"/>
      <c r="H13" s="77"/>
      <c r="I13" s="77"/>
      <c r="J13" s="77"/>
      <c r="K13" s="77"/>
      <c r="L13" s="77"/>
      <c r="M13" s="77"/>
      <c r="N13" s="77"/>
      <c r="O13" s="77"/>
      <c r="P13" s="77"/>
      <c r="Q13" s="77"/>
      <c r="R13" s="77"/>
      <c r="S13" s="77"/>
      <c r="T13" s="77"/>
      <c r="U13" s="66"/>
      <c r="V13" s="77"/>
      <c r="W13" s="77"/>
      <c r="X13" s="77"/>
      <c r="Y13" s="77"/>
      <c r="Z13" s="77"/>
      <c r="AA13" s="66"/>
      <c r="AB13" s="77"/>
      <c r="AD13" s="78"/>
    </row>
    <row r="14" spans="1:30" x14ac:dyDescent="0.3">
      <c r="AB14" s="143"/>
    </row>
  </sheetData>
  <conditionalFormatting sqref="D6">
    <cfRule type="expression" dxfId="14" priority="1">
      <formula>D6&lt;&gt;TRUE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AD13"/>
  <sheetViews>
    <sheetView showGridLines="0" zoomScale="80" zoomScaleNormal="80" workbookViewId="0">
      <selection activeCell="F12" sqref="F12:T12"/>
    </sheetView>
  </sheetViews>
  <sheetFormatPr defaultColWidth="9.140625" defaultRowHeight="18.75" x14ac:dyDescent="0.3"/>
  <cols>
    <col min="1" max="1" width="4.28515625" style="47" customWidth="1"/>
    <col min="2" max="2" width="7.85546875" style="47" customWidth="1"/>
    <col min="3" max="3" width="15.140625" style="47" customWidth="1"/>
    <col min="4" max="4" width="17.85546875" style="47" customWidth="1"/>
    <col min="5" max="5" width="13.42578125" style="47" bestFit="1" customWidth="1"/>
    <col min="6" max="9" width="10.7109375" style="47" customWidth="1"/>
    <col min="10" max="10" width="10.7109375" style="79" customWidth="1"/>
    <col min="11" max="20" width="10.7109375" style="47" customWidth="1"/>
    <col min="21" max="21" width="4" style="47" customWidth="1"/>
    <col min="22" max="26" width="10.7109375" style="47" customWidth="1"/>
    <col min="27" max="27" width="3.140625" style="47" customWidth="1"/>
    <col min="28" max="28" width="10.7109375" style="47" customWidth="1"/>
    <col min="29" max="29" width="9.140625" style="47"/>
    <col min="30" max="30" width="14.85546875" style="47" bestFit="1" customWidth="1"/>
    <col min="31" max="16384" width="9.140625" style="47"/>
  </cols>
  <sheetData>
    <row r="1" spans="1:30" ht="21" x14ac:dyDescent="0.35">
      <c r="A1" s="18" t="str">
        <f>Assumptions!A1</f>
        <v>Cyber Security</v>
      </c>
      <c r="B1" s="45"/>
      <c r="C1" s="45"/>
      <c r="D1" s="45"/>
      <c r="E1" s="45"/>
      <c r="F1" s="45"/>
      <c r="G1" s="45"/>
      <c r="H1" s="45"/>
      <c r="I1" s="45"/>
      <c r="J1" s="46"/>
      <c r="K1" s="45"/>
      <c r="L1" s="45"/>
      <c r="M1" s="45"/>
      <c r="N1" s="45"/>
      <c r="O1" s="45"/>
      <c r="P1" s="45"/>
      <c r="Q1" s="45"/>
      <c r="R1" s="45"/>
      <c r="S1" s="45"/>
      <c r="T1" s="45"/>
      <c r="U1" s="45"/>
      <c r="V1" s="45"/>
      <c r="W1" s="45"/>
      <c r="X1" s="45"/>
      <c r="Y1" s="45"/>
      <c r="Z1" s="45"/>
      <c r="AA1" s="45"/>
      <c r="AB1" s="45"/>
    </row>
    <row r="2" spans="1:30" x14ac:dyDescent="0.3">
      <c r="A2" s="140" t="s">
        <v>94</v>
      </c>
      <c r="B2" s="45"/>
      <c r="C2" s="45"/>
      <c r="D2" s="45"/>
      <c r="E2" s="45"/>
      <c r="F2" s="45"/>
      <c r="G2" s="45"/>
      <c r="H2" s="45"/>
      <c r="I2" s="45"/>
      <c r="J2" s="46"/>
      <c r="K2" s="45"/>
      <c r="L2" s="45"/>
      <c r="M2" s="45"/>
      <c r="N2" s="45"/>
      <c r="O2" s="45"/>
      <c r="P2" s="45"/>
      <c r="Q2" s="45"/>
      <c r="R2" s="45"/>
      <c r="S2" s="45"/>
      <c r="T2" s="45"/>
      <c r="U2" s="45"/>
      <c r="V2" s="45"/>
      <c r="W2" s="45"/>
      <c r="X2" s="45"/>
      <c r="Y2" s="45"/>
      <c r="Z2" s="45"/>
      <c r="AA2" s="45"/>
      <c r="AB2" s="45"/>
    </row>
    <row r="3" spans="1:30" s="50" customFormat="1" x14ac:dyDescent="0.3">
      <c r="A3" s="37" t="s">
        <v>46</v>
      </c>
      <c r="B3" s="48"/>
      <c r="C3" s="48"/>
      <c r="D3" s="48"/>
      <c r="E3" s="48"/>
      <c r="F3" s="48"/>
      <c r="G3" s="48"/>
      <c r="H3" s="48"/>
      <c r="I3" s="48"/>
      <c r="J3" s="48"/>
      <c r="K3" s="49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</row>
    <row r="4" spans="1:30" ht="12.75" customHeight="1" x14ac:dyDescent="0.3">
      <c r="A4" s="51"/>
      <c r="B4" s="51"/>
      <c r="C4" s="52"/>
      <c r="D4" s="52"/>
      <c r="E4" s="53"/>
      <c r="F4" s="52"/>
      <c r="G4" s="52"/>
      <c r="H4" s="53"/>
      <c r="I4" s="53"/>
      <c r="J4" s="53"/>
      <c r="K4" s="53"/>
      <c r="L4" s="53"/>
      <c r="M4" s="54"/>
      <c r="N4" s="54"/>
      <c r="O4" s="53"/>
      <c r="P4" s="53"/>
      <c r="Q4" s="53"/>
      <c r="R4" s="53"/>
      <c r="S4" s="53"/>
      <c r="T4" s="53"/>
      <c r="U4" s="53"/>
      <c r="V4" s="53"/>
      <c r="W4" s="53"/>
      <c r="X4" s="53"/>
      <c r="Y4" s="53"/>
      <c r="Z4" s="53"/>
      <c r="AA4" s="53"/>
      <c r="AB4" s="53"/>
    </row>
    <row r="5" spans="1:30" s="2" customFormat="1" ht="12.75" customHeight="1" x14ac:dyDescent="0.2">
      <c r="A5" s="55"/>
      <c r="B5" s="56" t="s">
        <v>23</v>
      </c>
      <c r="C5" s="57"/>
      <c r="D5" s="58" t="str">
        <f>Summary!D6</f>
        <v>Option 2</v>
      </c>
      <c r="E5" s="144" t="str">
        <f>RIGHT(D5,1)</f>
        <v>2</v>
      </c>
      <c r="F5" s="60"/>
      <c r="G5" s="60"/>
      <c r="H5" s="59"/>
      <c r="I5" s="59"/>
      <c r="J5" s="59"/>
      <c r="K5" s="59"/>
      <c r="L5" s="59"/>
      <c r="M5" s="61"/>
      <c r="N5" s="61"/>
      <c r="O5" s="59"/>
      <c r="P5" s="59"/>
      <c r="Q5" s="59"/>
      <c r="R5" s="59"/>
      <c r="S5" s="59"/>
      <c r="T5" s="59"/>
      <c r="U5" s="59"/>
      <c r="V5" s="59"/>
      <c r="W5" s="59"/>
      <c r="X5" s="59"/>
      <c r="Y5" s="59"/>
      <c r="Z5" s="59"/>
      <c r="AA5" s="59"/>
      <c r="AB5" s="59"/>
    </row>
    <row r="6" spans="1:30" s="2" customFormat="1" ht="12.75" customHeight="1" x14ac:dyDescent="0.2">
      <c r="A6" s="55"/>
      <c r="B6" s="118" t="s">
        <v>39</v>
      </c>
      <c r="C6" s="66"/>
      <c r="D6" s="117" t="b">
        <f>AND('Option 1'!V3, 'Option 2'!V3, 'Option 3'!V3)</f>
        <v>1</v>
      </c>
      <c r="E6" s="59"/>
      <c r="F6" s="60"/>
      <c r="G6" s="60"/>
      <c r="H6" s="59"/>
      <c r="I6" s="59"/>
      <c r="J6" s="59"/>
      <c r="K6" s="59"/>
      <c r="L6" s="59"/>
      <c r="M6" s="61"/>
      <c r="N6" s="61"/>
      <c r="O6" s="59"/>
      <c r="P6" s="59"/>
      <c r="Q6" s="59"/>
      <c r="R6" s="59"/>
      <c r="S6" s="59"/>
      <c r="T6" s="59"/>
      <c r="U6" s="59"/>
      <c r="V6" s="59"/>
      <c r="W6" s="59"/>
      <c r="X6" s="59"/>
      <c r="Y6" s="59"/>
      <c r="Z6" s="59"/>
      <c r="AA6" s="59"/>
      <c r="AB6" s="59"/>
    </row>
    <row r="7" spans="1:30" s="2" customFormat="1" ht="12.75" customHeight="1" x14ac:dyDescent="0.2">
      <c r="A7" s="55"/>
      <c r="B7" s="55"/>
      <c r="C7" s="55"/>
      <c r="D7" s="55"/>
      <c r="E7" s="55"/>
      <c r="F7" s="55"/>
      <c r="G7" s="60"/>
      <c r="H7" s="59"/>
      <c r="I7" s="59"/>
      <c r="J7" s="59"/>
      <c r="K7" s="59"/>
      <c r="L7" s="59"/>
      <c r="M7" s="61"/>
      <c r="N7" s="61"/>
      <c r="O7" s="59"/>
      <c r="P7" s="59"/>
      <c r="Q7" s="59"/>
      <c r="R7" s="59"/>
      <c r="S7" s="59"/>
      <c r="T7" s="59"/>
      <c r="U7" s="59"/>
      <c r="V7" s="59"/>
      <c r="W7" s="59"/>
      <c r="X7" s="59"/>
      <c r="Y7" s="59"/>
      <c r="Z7" s="59"/>
      <c r="AA7" s="59"/>
      <c r="AB7" s="59"/>
    </row>
    <row r="8" spans="1:30" s="2" customFormat="1" ht="12.75" customHeight="1" x14ac:dyDescent="0.2">
      <c r="A8" s="62"/>
      <c r="B8" s="63"/>
      <c r="C8" s="60"/>
      <c r="D8" s="60"/>
      <c r="E8" s="59"/>
      <c r="F8" s="60"/>
      <c r="G8" s="60"/>
      <c r="H8" s="59"/>
      <c r="I8" s="59"/>
      <c r="J8" s="59"/>
      <c r="K8" s="59"/>
      <c r="L8" s="59"/>
      <c r="M8" s="61"/>
      <c r="N8" s="61"/>
      <c r="O8" s="59"/>
      <c r="P8" s="59"/>
      <c r="Q8" s="59"/>
      <c r="R8" s="59"/>
      <c r="S8" s="59"/>
      <c r="T8" s="59"/>
      <c r="U8" s="59"/>
      <c r="V8" s="59"/>
      <c r="W8" s="59"/>
      <c r="X8" s="59"/>
      <c r="Y8" s="59"/>
      <c r="Z8" s="59"/>
      <c r="AA8" s="59"/>
      <c r="AB8" s="59"/>
    </row>
    <row r="9" spans="1:30" s="2" customFormat="1" ht="12.75" customHeight="1" x14ac:dyDescent="0.2">
      <c r="A9" s="64"/>
      <c r="B9" s="65" t="s">
        <v>47</v>
      </c>
      <c r="C9" s="64"/>
      <c r="D9" s="64"/>
      <c r="E9" s="64"/>
      <c r="F9" s="64"/>
      <c r="G9" s="64"/>
      <c r="H9" s="64"/>
      <c r="I9" s="64"/>
      <c r="J9" s="64"/>
      <c r="K9" s="64"/>
      <c r="L9" s="64"/>
      <c r="M9" s="64"/>
      <c r="N9" s="64"/>
      <c r="O9" s="66"/>
      <c r="P9" s="66"/>
      <c r="Q9" s="66"/>
      <c r="R9" s="66"/>
      <c r="S9" s="66"/>
      <c r="T9" s="66"/>
      <c r="U9" s="66"/>
      <c r="V9" s="66"/>
      <c r="W9" s="66"/>
      <c r="X9" s="66"/>
      <c r="Y9" s="66"/>
      <c r="Z9" s="66"/>
      <c r="AA9" s="66"/>
      <c r="AB9" s="66"/>
    </row>
    <row r="10" spans="1:30" s="2" customFormat="1" ht="12.75" customHeight="1" x14ac:dyDescent="0.2">
      <c r="A10" s="66"/>
      <c r="B10" s="67"/>
      <c r="C10" s="68"/>
      <c r="D10" s="68"/>
      <c r="E10" s="69"/>
      <c r="F10" s="70" t="s">
        <v>15</v>
      </c>
      <c r="G10" s="70" t="str">
        <f>F10</f>
        <v>2021/22</v>
      </c>
      <c r="H10" s="69" t="str">
        <f>G10</f>
        <v>2021/22</v>
      </c>
      <c r="I10" s="70" t="s">
        <v>16</v>
      </c>
      <c r="J10" s="70" t="str">
        <f>I10</f>
        <v>2022/23</v>
      </c>
      <c r="K10" s="69" t="str">
        <f>J10</f>
        <v>2022/23</v>
      </c>
      <c r="L10" s="70" t="s">
        <v>17</v>
      </c>
      <c r="M10" s="70" t="str">
        <f>L10</f>
        <v>2023/24</v>
      </c>
      <c r="N10" s="69" t="str">
        <f>M10</f>
        <v>2023/24</v>
      </c>
      <c r="O10" s="70" t="s">
        <v>18</v>
      </c>
      <c r="P10" s="70" t="str">
        <f>O10</f>
        <v>2024/25</v>
      </c>
      <c r="Q10" s="69" t="str">
        <f>P10</f>
        <v>2024/25</v>
      </c>
      <c r="R10" s="70" t="s">
        <v>19</v>
      </c>
      <c r="S10" s="70" t="str">
        <f>R10</f>
        <v>2025/26</v>
      </c>
      <c r="T10" s="69" t="str">
        <f>S10</f>
        <v>2025/26</v>
      </c>
      <c r="U10" s="66"/>
      <c r="V10" s="70" t="str">
        <f>F10</f>
        <v>2021/22</v>
      </c>
      <c r="W10" s="70" t="str">
        <f>I10</f>
        <v>2022/23</v>
      </c>
      <c r="X10" s="70" t="str">
        <f>L10</f>
        <v>2023/24</v>
      </c>
      <c r="Y10" s="70" t="str">
        <f>O10</f>
        <v>2024/25</v>
      </c>
      <c r="Z10" s="70" t="str">
        <f>R10</f>
        <v>2025/26</v>
      </c>
      <c r="AA10" s="66"/>
      <c r="AB10" s="70" t="s">
        <v>24</v>
      </c>
    </row>
    <row r="11" spans="1:30" s="2" customFormat="1" ht="12.75" customHeight="1" x14ac:dyDescent="0.2">
      <c r="A11" s="66"/>
      <c r="B11" s="71" t="s">
        <v>25</v>
      </c>
      <c r="C11" s="71" t="s">
        <v>26</v>
      </c>
      <c r="D11" s="71"/>
      <c r="E11" s="72"/>
      <c r="F11" s="73" t="s">
        <v>1</v>
      </c>
      <c r="G11" s="73" t="s">
        <v>0</v>
      </c>
      <c r="H11" s="72" t="s">
        <v>3</v>
      </c>
      <c r="I11" s="73" t="s">
        <v>1</v>
      </c>
      <c r="J11" s="73" t="s">
        <v>0</v>
      </c>
      <c r="K11" s="72" t="s">
        <v>3</v>
      </c>
      <c r="L11" s="73" t="s">
        <v>1</v>
      </c>
      <c r="M11" s="73" t="s">
        <v>0</v>
      </c>
      <c r="N11" s="72" t="s">
        <v>3</v>
      </c>
      <c r="O11" s="73" t="s">
        <v>1</v>
      </c>
      <c r="P11" s="73" t="s">
        <v>0</v>
      </c>
      <c r="Q11" s="72" t="s">
        <v>3</v>
      </c>
      <c r="R11" s="74" t="s">
        <v>1</v>
      </c>
      <c r="S11" s="74" t="s">
        <v>0</v>
      </c>
      <c r="T11" s="74" t="s">
        <v>3</v>
      </c>
      <c r="U11" s="66"/>
      <c r="V11" s="74"/>
      <c r="W11" s="74"/>
      <c r="X11" s="74"/>
      <c r="Y11" s="74"/>
      <c r="Z11" s="74"/>
      <c r="AA11" s="66"/>
      <c r="AB11" s="74"/>
    </row>
    <row r="12" spans="1:30" s="2" customFormat="1" ht="12.75" customHeight="1" x14ac:dyDescent="0.2">
      <c r="A12" s="66"/>
      <c r="B12" s="75">
        <v>200</v>
      </c>
      <c r="C12" s="76" t="s">
        <v>27</v>
      </c>
      <c r="D12" s="76"/>
      <c r="E12" s="76" t="s">
        <v>92</v>
      </c>
      <c r="F12" s="77">
        <f>CHOOSE($E$5, INDEX('Option 1'!$P$110:$T$115,MATCH(F$11&amp;$E$12,'Option 1'!$G$110:$G$115,0),MATCH(F$10,'Option 1'!$P$8:$T$8,0)),
INDEX('Option 2'!$P$110:$T$115,MATCH(F$11&amp;$E$12,'Option 2'!$G$110:$G$115,0),MATCH(F$10,'Option 2'!$P$8:$T$8,0)),
INDEX('Option 3'!$P$125:$T$130,MATCH(F$11&amp;$E$12,'Option 3'!$G$125:$G$130,0),MATCH(F$10,'Option 3'!$P$8:$T$8,0)))*Conv_2021/1000</f>
        <v>383.06863795674428</v>
      </c>
      <c r="G12" s="77">
        <f>CHOOSE($E$5, INDEX('Option 1'!$P$110:$T$115,MATCH(G$11&amp;$E$12,'Option 1'!$G$110:$G$115,0),MATCH(G$10,'Option 1'!$P$8:$T$8,0)),
INDEX('Option 2'!$P$110:$T$115,MATCH(G$11&amp;$E$12,'Option 2'!$G$110:$G$115,0),MATCH(G$10,'Option 2'!$P$8:$T$8,0)),
INDEX('Option 3'!$P$125:$T$130,MATCH(G$11&amp;$E$12,'Option 3'!$G$125:$G$130,0),MATCH(G$10,'Option 3'!$P$8:$T$8,0)))*Conv_2021/1000</f>
        <v>783.16245457439186</v>
      </c>
      <c r="H12" s="77">
        <f>CHOOSE($E$5, INDEX('Option 1'!$P$110:$T$115,MATCH(H$11&amp;$E$12,'Option 1'!$G$110:$G$115,0),MATCH(H$10,'Option 1'!$P$8:$T$8,0)),
INDEX('Option 2'!$P$110:$T$115,MATCH(H$11&amp;$E$12,'Option 2'!$G$110:$G$115,0),MATCH(H$10,'Option 2'!$P$8:$T$8,0)),
INDEX('Option 3'!$P$125:$T$130,MATCH(H$11&amp;$E$12,'Option 3'!$G$125:$G$130,0),MATCH(H$10,'Option 3'!$P$8:$T$8,0)))*Conv_2021/1000</f>
        <v>775.74915209701408</v>
      </c>
      <c r="I12" s="77">
        <f>CHOOSE($E$5, INDEX('Option 1'!$P$110:$T$115,MATCH(I$11&amp;$E$12,'Option 1'!$G$110:$G$115,0),MATCH(I$10,'Option 1'!$P$8:$T$8,0)),
INDEX('Option 2'!$P$110:$T$115,MATCH(I$11&amp;$E$12,'Option 2'!$G$110:$G$115,0),MATCH(I$10,'Option 2'!$P$8:$T$8,0)),
INDEX('Option 3'!$P$125:$T$130,MATCH(I$11&amp;$E$12,'Option 3'!$G$125:$G$130,0),MATCH(I$10,'Option 3'!$P$8:$T$8,0)))*Conv_2021/1000</f>
        <v>187.16656001518291</v>
      </c>
      <c r="J12" s="77">
        <f>CHOOSE($E$5, INDEX('Option 1'!$P$110:$T$115,MATCH(J$11&amp;$E$12,'Option 1'!$G$110:$G$115,0),MATCH(J$10,'Option 1'!$P$8:$T$8,0)),
INDEX('Option 2'!$P$110:$T$115,MATCH(J$11&amp;$E$12,'Option 2'!$G$110:$G$115,0),MATCH(J$10,'Option 2'!$P$8:$T$8,0)),
INDEX('Option 3'!$P$125:$T$130,MATCH(J$11&amp;$E$12,'Option 3'!$G$125:$G$130,0),MATCH(J$10,'Option 3'!$P$8:$T$8,0)))*Conv_2021/1000</f>
        <v>411.43828749445731</v>
      </c>
      <c r="K12" s="77">
        <f>CHOOSE($E$5, INDEX('Option 1'!$P$110:$T$115,MATCH(K$11&amp;$E$12,'Option 1'!$G$110:$G$115,0),MATCH(K$10,'Option 1'!$P$8:$T$8,0)),
INDEX('Option 2'!$P$110:$T$115,MATCH(K$11&amp;$E$12,'Option 2'!$G$110:$G$115,0),MATCH(K$10,'Option 2'!$P$8:$T$8,0)),
INDEX('Option 3'!$P$125:$T$130,MATCH(K$11&amp;$E$12,'Option 3'!$G$125:$G$130,0),MATCH(K$10,'Option 3'!$P$8:$T$8,0)))*Conv_2021/1000</f>
        <v>434.73723813764411</v>
      </c>
      <c r="L12" s="77">
        <f>CHOOSE($E$5, INDEX('Option 1'!$P$110:$T$115,MATCH(L$11&amp;$E$12,'Option 1'!$G$110:$G$115,0),MATCH(L$10,'Option 1'!$P$8:$T$8,0)),
INDEX('Option 2'!$P$110:$T$115,MATCH(L$11&amp;$E$12,'Option 2'!$G$110:$G$115,0),MATCH(L$10,'Option 2'!$P$8:$T$8,0)),
INDEX('Option 3'!$P$125:$T$130,MATCH(L$11&amp;$E$12,'Option 3'!$G$125:$G$130,0),MATCH(L$10,'Option 3'!$P$8:$T$8,0)))*Conv_2021/1000</f>
        <v>145.59196543964097</v>
      </c>
      <c r="M12" s="77">
        <f>CHOOSE($E$5, INDEX('Option 1'!$P$110:$T$115,MATCH(M$11&amp;$E$12,'Option 1'!$G$110:$G$115,0),MATCH(M$10,'Option 1'!$P$8:$T$8,0)),
INDEX('Option 2'!$P$110:$T$115,MATCH(M$11&amp;$E$12,'Option 2'!$G$110:$G$115,0),MATCH(M$10,'Option 2'!$P$8:$T$8,0)),
INDEX('Option 3'!$P$125:$T$130,MATCH(M$11&amp;$E$12,'Option 3'!$G$125:$G$130,0),MATCH(M$10,'Option 3'!$P$8:$T$8,0)))*Conv_2021/1000</f>
        <v>304.05130589358743</v>
      </c>
      <c r="N12" s="77">
        <f>CHOOSE($E$5, INDEX('Option 1'!$P$110:$T$115,MATCH(N$11&amp;$E$12,'Option 1'!$G$110:$G$115,0),MATCH(N$10,'Option 1'!$P$8:$T$8,0)),
INDEX('Option 2'!$P$110:$T$115,MATCH(N$11&amp;$E$12,'Option 2'!$G$110:$G$115,0),MATCH(N$10,'Option 2'!$P$8:$T$8,0)),
INDEX('Option 3'!$P$125:$T$130,MATCH(N$11&amp;$E$12,'Option 3'!$G$125:$G$130,0),MATCH(N$10,'Option 3'!$P$8:$T$8,0)))*Conv_2021/1000</f>
        <v>281.97025494311265</v>
      </c>
      <c r="O12" s="77">
        <f>CHOOSE($E$5, INDEX('Option 1'!$P$110:$T$115,MATCH(O$11&amp;$E$12,'Option 1'!$G$110:$G$115,0),MATCH(O$10,'Option 1'!$P$8:$T$8,0)),
INDEX('Option 2'!$P$110:$T$115,MATCH(O$11&amp;$E$12,'Option 2'!$G$110:$G$115,0),MATCH(O$10,'Option 2'!$P$8:$T$8,0)),
INDEX('Option 3'!$P$125:$T$130,MATCH(O$11&amp;$E$12,'Option 3'!$G$125:$G$130,0),MATCH(O$10,'Option 3'!$P$8:$T$8,0)))*Conv_2021/1000</f>
        <v>167.25281452004978</v>
      </c>
      <c r="P12" s="77">
        <f>CHOOSE($E$5, INDEX('Option 1'!$P$110:$T$115,MATCH(P$11&amp;$E$12,'Option 1'!$G$110:$G$115,0),MATCH(P$10,'Option 1'!$P$8:$T$8,0)),
INDEX('Option 2'!$P$110:$T$115,MATCH(P$11&amp;$E$12,'Option 2'!$G$110:$G$115,0),MATCH(P$10,'Option 2'!$P$8:$T$8,0)),
INDEX('Option 3'!$P$125:$T$130,MATCH(P$11&amp;$E$12,'Option 3'!$G$125:$G$130,0),MATCH(P$10,'Option 3'!$P$8:$T$8,0)))*Conv_2021/1000</f>
        <v>289.11879661772679</v>
      </c>
      <c r="Q12" s="77">
        <f>CHOOSE($E$5, INDEX('Option 1'!$P$110:$T$115,MATCH(Q$11&amp;$E$12,'Option 1'!$G$110:$G$115,0),MATCH(Q$10,'Option 1'!$P$8:$T$8,0)),
INDEX('Option 2'!$P$110:$T$115,MATCH(Q$11&amp;$E$12,'Option 2'!$G$110:$G$115,0),MATCH(Q$10,'Option 2'!$P$8:$T$8,0)),
INDEX('Option 3'!$P$125:$T$130,MATCH(Q$11&amp;$E$12,'Option 3'!$G$125:$G$130,0),MATCH(Q$10,'Option 3'!$P$8:$T$8,0)))*Conv_2021/1000</f>
        <v>323.00817937145302</v>
      </c>
      <c r="R12" s="77">
        <f>CHOOSE($E$5, INDEX('Option 1'!$P$110:$T$115,MATCH(R$11&amp;$E$12,'Option 1'!$G$110:$G$115,0),MATCH(R$10,'Option 1'!$P$8:$T$8,0)),
INDEX('Option 2'!$P$110:$T$115,MATCH(R$11&amp;$E$12,'Option 2'!$G$110:$G$115,0),MATCH(R$10,'Option 2'!$P$8:$T$8,0)),
INDEX('Option 3'!$P$125:$T$130,MATCH(R$11&amp;$E$12,'Option 3'!$G$125:$G$130,0),MATCH(R$10,'Option 3'!$P$8:$T$8,0)))*Conv_2021/1000</f>
        <v>250.25641170569401</v>
      </c>
      <c r="S12" s="77">
        <f>CHOOSE($E$5, INDEX('Option 1'!$P$110:$T$115,MATCH(S$11&amp;$E$12,'Option 1'!$G$110:$G$115,0),MATCH(S$10,'Option 1'!$P$8:$T$8,0)),
INDEX('Option 2'!$P$110:$T$115,MATCH(S$11&amp;$E$12,'Option 2'!$G$110:$G$115,0),MATCH(S$10,'Option 2'!$P$8:$T$8,0)),
INDEX('Option 3'!$P$125:$T$130,MATCH(S$11&amp;$E$12,'Option 3'!$G$125:$G$130,0),MATCH(S$10,'Option 3'!$P$8:$T$8,0)))*Conv_2021/1000</f>
        <v>365.36990781361078</v>
      </c>
      <c r="T12" s="77">
        <f>CHOOSE($E$5, INDEX('Option 1'!$P$110:$T$115,MATCH(T$11&amp;$E$12,'Option 1'!$G$110:$G$115,0),MATCH(T$10,'Option 1'!$P$8:$T$8,0)),
INDEX('Option 2'!$P$110:$T$115,MATCH(T$11&amp;$E$12,'Option 2'!$G$110:$G$115,0),MATCH(T$10,'Option 2'!$P$8:$T$8,0)),
INDEX('Option 3'!$P$125:$T$130,MATCH(T$11&amp;$E$12,'Option 3'!$G$125:$G$130,0),MATCH(T$10,'Option 3'!$P$8:$T$8,0)))*Conv_2021/1000</f>
        <v>468.0970992858434</v>
      </c>
      <c r="U12" s="66"/>
      <c r="V12" s="77">
        <f>SUMIF($F$10:$T$10,V$10,$F12:$T12)</f>
        <v>1941.9802446281503</v>
      </c>
      <c r="W12" s="77">
        <f>SUMIF($F$10:$T$10,W$10,$F12:$T12)</f>
        <v>1033.3420856472844</v>
      </c>
      <c r="X12" s="77">
        <f>SUMIF($F$10:$T$10,X$10,$F12:$T12)</f>
        <v>731.61352627634108</v>
      </c>
      <c r="Y12" s="77">
        <f>SUMIF($F$10:$T$10,Y$10,$F12:$T12)</f>
        <v>779.37979050922957</v>
      </c>
      <c r="Z12" s="77">
        <f>SUMIF($F$10:$T$10,Z$10,$F12:$T12)</f>
        <v>1083.7234188051482</v>
      </c>
      <c r="AA12" s="66"/>
      <c r="AB12" s="77">
        <f>SUM(V12:Z12)</f>
        <v>5570.0390658661536</v>
      </c>
    </row>
    <row r="13" spans="1:30" s="2" customFormat="1" ht="12.75" customHeight="1" x14ac:dyDescent="0.2">
      <c r="A13" s="66"/>
      <c r="B13" s="75"/>
      <c r="C13" s="76"/>
      <c r="D13" s="76"/>
      <c r="E13" s="76"/>
      <c r="F13" s="77"/>
      <c r="G13" s="77"/>
      <c r="H13" s="77"/>
      <c r="I13" s="77"/>
      <c r="J13" s="77"/>
      <c r="K13" s="77"/>
      <c r="L13" s="77"/>
      <c r="M13" s="77"/>
      <c r="N13" s="77"/>
      <c r="O13" s="77"/>
      <c r="P13" s="77"/>
      <c r="Q13" s="77"/>
      <c r="R13" s="77"/>
      <c r="S13" s="77"/>
      <c r="T13" s="77"/>
      <c r="U13" s="66"/>
      <c r="V13" s="77"/>
      <c r="W13" s="77"/>
      <c r="X13" s="77"/>
      <c r="Y13" s="77"/>
      <c r="Z13" s="77"/>
      <c r="AA13" s="66"/>
      <c r="AB13" s="77"/>
      <c r="AD13" s="78"/>
    </row>
  </sheetData>
  <conditionalFormatting sqref="D6">
    <cfRule type="expression" dxfId="13" priority="1">
      <formula>D6&lt;&gt;TRUE</formula>
    </cfRule>
  </conditionalFormatting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Q34"/>
  <sheetViews>
    <sheetView showGridLines="0" zoomScale="85" zoomScaleNormal="85" workbookViewId="0">
      <selection activeCell="G23" sqref="G23"/>
    </sheetView>
  </sheetViews>
  <sheetFormatPr defaultColWidth="9.140625" defaultRowHeight="12.75" x14ac:dyDescent="0.2"/>
  <cols>
    <col min="1" max="1" width="4.28515625" style="1" customWidth="1"/>
    <col min="2" max="2" width="9.7109375" style="1" customWidth="1"/>
    <col min="3" max="3" width="15.28515625" style="1" customWidth="1"/>
    <col min="4" max="4" width="13.85546875" style="99" customWidth="1"/>
    <col min="5" max="5" width="2.85546875" style="1" customWidth="1"/>
    <col min="6" max="10" width="12.42578125" style="1" customWidth="1"/>
    <col min="11" max="12" width="11.28515625" style="1" bestFit="1" customWidth="1"/>
    <col min="13" max="16384" width="9.140625" style="1"/>
  </cols>
  <sheetData>
    <row r="1" spans="1:17" ht="21" x14ac:dyDescent="0.35">
      <c r="A1" s="18" t="str">
        <f>Assumptions!A1</f>
        <v>Cyber Security</v>
      </c>
      <c r="B1" s="18"/>
      <c r="C1" s="15"/>
      <c r="D1" s="15"/>
      <c r="E1" s="15"/>
      <c r="F1" s="15"/>
      <c r="G1" s="15"/>
      <c r="H1" s="15"/>
      <c r="I1" s="15"/>
      <c r="J1" s="15"/>
    </row>
    <row r="2" spans="1:17" ht="15.75" x14ac:dyDescent="0.25">
      <c r="A2" s="17" t="str">
        <f>Assumptions!A2</f>
        <v>UE</v>
      </c>
      <c r="B2" s="17"/>
      <c r="C2" s="15"/>
      <c r="D2" s="15"/>
      <c r="E2" s="15"/>
      <c r="F2" s="15"/>
      <c r="G2" s="15"/>
      <c r="H2" s="15"/>
      <c r="I2" s="15"/>
      <c r="J2" s="15"/>
    </row>
    <row r="3" spans="1:17" s="22" customFormat="1" ht="15.75" x14ac:dyDescent="0.25">
      <c r="A3" s="37" t="s">
        <v>48</v>
      </c>
      <c r="B3" s="35"/>
      <c r="C3" s="36"/>
      <c r="D3" s="36"/>
      <c r="E3" s="36"/>
      <c r="F3" s="36"/>
      <c r="G3" s="36"/>
      <c r="H3" s="36"/>
      <c r="I3" s="36"/>
      <c r="J3" s="36"/>
      <c r="K3" s="1"/>
    </row>
    <row r="4" spans="1:17" ht="12.75" customHeight="1" x14ac:dyDescent="0.25">
      <c r="E4" s="3"/>
      <c r="O4"/>
    </row>
    <row r="5" spans="1:17" s="2" customFormat="1" ht="12.75" customHeight="1" x14ac:dyDescent="0.25">
      <c r="B5" s="19"/>
      <c r="C5" s="20"/>
      <c r="D5" s="20"/>
      <c r="E5" s="20"/>
      <c r="F5" s="20"/>
      <c r="G5" s="20"/>
      <c r="H5" s="20"/>
      <c r="I5" s="20"/>
      <c r="J5" s="20"/>
    </row>
    <row r="6" spans="1:17" ht="12.75" customHeight="1" x14ac:dyDescent="0.25">
      <c r="B6" s="41" t="s">
        <v>21</v>
      </c>
      <c r="D6" s="42" t="s">
        <v>20</v>
      </c>
      <c r="E6" s="3"/>
      <c r="O6"/>
    </row>
    <row r="7" spans="1:17" ht="12.75" customHeight="1" x14ac:dyDescent="0.25">
      <c r="B7" s="118" t="s">
        <v>39</v>
      </c>
      <c r="D7" s="117" t="b">
        <f>Output_R!D6</f>
        <v>1</v>
      </c>
      <c r="E7" s="3"/>
      <c r="O7"/>
    </row>
    <row r="8" spans="1:17" ht="12.75" customHeight="1" x14ac:dyDescent="0.25">
      <c r="E8" s="3"/>
      <c r="O8"/>
    </row>
    <row r="9" spans="1:17" ht="12.75" customHeight="1" x14ac:dyDescent="0.25">
      <c r="E9" s="3"/>
      <c r="O9"/>
    </row>
    <row r="10" spans="1:17" ht="12.75" customHeight="1" x14ac:dyDescent="0.25">
      <c r="B10" s="81" t="s">
        <v>28</v>
      </c>
      <c r="C10" s="81" t="s">
        <v>8</v>
      </c>
      <c r="D10" s="81"/>
      <c r="E10" s="82"/>
      <c r="F10" s="83" t="s">
        <v>15</v>
      </c>
      <c r="G10" s="83" t="s">
        <v>16</v>
      </c>
      <c r="H10" s="83" t="s">
        <v>17</v>
      </c>
      <c r="I10" s="83" t="s">
        <v>18</v>
      </c>
      <c r="J10" s="83" t="s">
        <v>19</v>
      </c>
      <c r="O10"/>
    </row>
    <row r="11" spans="1:17" ht="12.75" customHeight="1" x14ac:dyDescent="0.25">
      <c r="C11" s="1" t="s">
        <v>1</v>
      </c>
      <c r="D11" s="120" t="str">
        <f>B10&amp;C11</f>
        <v>Option 1Labour</v>
      </c>
      <c r="E11" s="3"/>
      <c r="F11" s="9">
        <f t="shared" ref="F11:J13" ca="1" si="0">SUMIF(INDIRECT(LEFT($D11,6)&amp;MID($D11,8,1)&amp;"_categories"),$C11,INDEX(INDIRECT(LEFT($D11,6)&amp;MID($D11,8,1)&amp;"_costs"),,MATCH(F$10,years,0)))*Conv_2021</f>
        <v>927906.12640197854</v>
      </c>
      <c r="G11" s="9">
        <f t="shared" ca="1" si="0"/>
        <v>449070.32895604818</v>
      </c>
      <c r="H11" s="9">
        <f t="shared" ca="1" si="0"/>
        <v>339714.58602582896</v>
      </c>
      <c r="I11" s="9">
        <f t="shared" ca="1" si="0"/>
        <v>391335.02621670614</v>
      </c>
      <c r="J11" s="9">
        <f t="shared" ca="1" si="0"/>
        <v>592721.06818982726</v>
      </c>
      <c r="O11"/>
    </row>
    <row r="12" spans="1:17" ht="12.75" customHeight="1" x14ac:dyDescent="0.25">
      <c r="C12" s="1" t="s">
        <v>0</v>
      </c>
      <c r="D12" s="120" t="str">
        <f>B10&amp;C12</f>
        <v>Option 1Materials</v>
      </c>
      <c r="E12" s="3"/>
      <c r="F12" s="9">
        <f t="shared" ca="1" si="0"/>
        <v>1827379.0606735807</v>
      </c>
      <c r="G12" s="9">
        <f t="shared" ca="1" si="0"/>
        <v>960022.67082040047</v>
      </c>
      <c r="H12" s="9">
        <f t="shared" ca="1" si="0"/>
        <v>709453.04708503722</v>
      </c>
      <c r="I12" s="9">
        <f t="shared" ca="1" si="0"/>
        <v>674610.52544136252</v>
      </c>
      <c r="J12" s="9">
        <f t="shared" ca="1" si="0"/>
        <v>852529.7848984251</v>
      </c>
      <c r="O12"/>
    </row>
    <row r="13" spans="1:17" ht="12.75" customHeight="1" x14ac:dyDescent="0.2">
      <c r="C13" s="1" t="s">
        <v>3</v>
      </c>
      <c r="D13" s="120" t="str">
        <f>B10&amp;C13</f>
        <v>Option 1Contracts</v>
      </c>
      <c r="F13" s="9">
        <f t="shared" ca="1" si="0"/>
        <v>1874506.4835654814</v>
      </c>
      <c r="G13" s="9">
        <f t="shared" ca="1" si="0"/>
        <v>979085.44861937151</v>
      </c>
      <c r="H13" s="9">
        <f t="shared" ca="1" si="0"/>
        <v>657930.59486726287</v>
      </c>
      <c r="I13" s="9">
        <f t="shared" ca="1" si="0"/>
        <v>810168.05645626737</v>
      </c>
      <c r="J13" s="9">
        <f t="shared" ca="1" si="0"/>
        <v>1056925.1246318363</v>
      </c>
    </row>
    <row r="14" spans="1:17" ht="12.75" customHeight="1" x14ac:dyDescent="0.2">
      <c r="B14" s="99"/>
      <c r="C14" s="25" t="s">
        <v>49</v>
      </c>
      <c r="D14" s="25"/>
      <c r="E14" s="25"/>
      <c r="F14" s="26">
        <f ca="1">SUM(F11:F13)</f>
        <v>4629791.6706410404</v>
      </c>
      <c r="G14" s="26">
        <f ca="1">SUM(G11:G13)</f>
        <v>2388178.4483958203</v>
      </c>
      <c r="H14" s="26">
        <f ca="1">SUM(H11:H13)</f>
        <v>1707098.2279781289</v>
      </c>
      <c r="I14" s="26">
        <f ca="1">SUM(I11:I13)</f>
        <v>1876113.6081143362</v>
      </c>
      <c r="J14" s="26">
        <f ca="1">SUM(J11:J13)</f>
        <v>2502175.9777200883</v>
      </c>
      <c r="K14" s="141">
        <f ca="1">SUM(F14:J14)-SUM('Option 1'!P105:T105)</f>
        <v>0</v>
      </c>
      <c r="L14" s="142">
        <f>IF($D$6=$B10,(SUM(F14:J14)/1000-(Output_R!$AB$12+Output_NR!$AB$12)),0)</f>
        <v>0</v>
      </c>
      <c r="M14" s="2"/>
      <c r="N14" s="2"/>
      <c r="O14" s="2"/>
      <c r="P14" s="2"/>
      <c r="Q14" s="2"/>
    </row>
    <row r="15" spans="1:17" ht="12.75" customHeight="1" x14ac:dyDescent="0.2">
      <c r="B15" s="99"/>
      <c r="C15" s="7"/>
      <c r="D15" s="7"/>
      <c r="E15" s="7"/>
      <c r="F15" s="80"/>
      <c r="G15" s="80"/>
      <c r="H15" s="80"/>
      <c r="I15" s="80"/>
      <c r="J15" s="80"/>
    </row>
    <row r="16" spans="1:17" ht="12.75" customHeight="1" x14ac:dyDescent="0.2">
      <c r="C16" s="129" t="s">
        <v>87</v>
      </c>
      <c r="D16" s="26"/>
      <c r="E16" s="26"/>
      <c r="F16" s="26">
        <f ca="1">NPV(Assumptions!$B$6,F14:J14)</f>
        <v>12209572.191589011</v>
      </c>
      <c r="G16" s="80"/>
      <c r="H16" s="80"/>
      <c r="I16" s="80"/>
      <c r="J16" s="80"/>
    </row>
    <row r="17" spans="2:12" ht="12.75" customHeight="1" x14ac:dyDescent="0.2">
      <c r="C17" s="40"/>
      <c r="D17" s="40"/>
      <c r="E17" s="7"/>
      <c r="F17" s="80"/>
      <c r="G17" s="80"/>
      <c r="H17" s="80"/>
      <c r="I17" s="80"/>
      <c r="J17" s="80"/>
    </row>
    <row r="18" spans="2:12" ht="12.75" customHeight="1" x14ac:dyDescent="0.2">
      <c r="B18" s="7"/>
      <c r="C18" s="7"/>
      <c r="D18" s="7"/>
      <c r="E18" s="7"/>
      <c r="F18" s="27"/>
      <c r="G18" s="27"/>
      <c r="H18" s="27"/>
      <c r="I18" s="27"/>
      <c r="J18" s="27"/>
    </row>
    <row r="19" spans="2:12" ht="12.75" customHeight="1" x14ac:dyDescent="0.2">
      <c r="B19" s="81" t="s">
        <v>20</v>
      </c>
      <c r="C19" s="81" t="s">
        <v>8</v>
      </c>
      <c r="D19" s="81"/>
      <c r="E19" s="82"/>
      <c r="F19" s="83" t="str">
        <f>F$10</f>
        <v>2021/22</v>
      </c>
      <c r="G19" s="83" t="str">
        <f t="shared" ref="G19:J19" si="1">G$10</f>
        <v>2022/23</v>
      </c>
      <c r="H19" s="83" t="str">
        <f t="shared" si="1"/>
        <v>2023/24</v>
      </c>
      <c r="I19" s="83" t="str">
        <f t="shared" si="1"/>
        <v>2024/25</v>
      </c>
      <c r="J19" s="83" t="str">
        <f t="shared" si="1"/>
        <v>2025/26</v>
      </c>
    </row>
    <row r="20" spans="2:12" ht="12.75" customHeight="1" x14ac:dyDescent="0.2">
      <c r="C20" s="1" t="s">
        <v>1</v>
      </c>
      <c r="D20" s="120" t="str">
        <f>B19&amp;C20</f>
        <v>Option 2Labour</v>
      </c>
      <c r="E20" s="3"/>
      <c r="F20" s="9">
        <f t="shared" ref="F20:J22" ca="1" si="2">SUMIF(INDIRECT(LEFT($D20,6)&amp;MID($D20,8,1)&amp;"_categories"),$C20,INDEX(INDIRECT(LEFT($D20,6)&amp;MID($D20,8,1)&amp;"_costs"),,MATCH(F$10,years,0)))*Conv_2021</f>
        <v>1310974.7643587228</v>
      </c>
      <c r="G20" s="9">
        <f t="shared" ca="1" si="2"/>
        <v>636236.88897123118</v>
      </c>
      <c r="H20" s="9">
        <f t="shared" ca="1" si="2"/>
        <v>485306.55146546994</v>
      </c>
      <c r="I20" s="9">
        <f t="shared" ca="1" si="2"/>
        <v>558587.84073675598</v>
      </c>
      <c r="J20" s="9">
        <f t="shared" ca="1" si="2"/>
        <v>842977.4798955213</v>
      </c>
    </row>
    <row r="21" spans="2:12" x14ac:dyDescent="0.2">
      <c r="C21" s="1" t="s">
        <v>0</v>
      </c>
      <c r="D21" s="120" t="str">
        <f>B19&amp;C21</f>
        <v>Option 2Materials</v>
      </c>
      <c r="E21" s="3"/>
      <c r="F21" s="9">
        <f t="shared" ca="1" si="2"/>
        <v>2610541.5152479727</v>
      </c>
      <c r="G21" s="9">
        <f t="shared" ca="1" si="2"/>
        <v>1371460.9583148579</v>
      </c>
      <c r="H21" s="9">
        <f t="shared" ca="1" si="2"/>
        <v>1013504.3529786246</v>
      </c>
      <c r="I21" s="9">
        <f t="shared" ca="1" si="2"/>
        <v>963729.32205908932</v>
      </c>
      <c r="J21" s="9">
        <f t="shared" ca="1" si="2"/>
        <v>1217899.692712036</v>
      </c>
    </row>
    <row r="22" spans="2:12" x14ac:dyDescent="0.2">
      <c r="C22" s="1" t="s">
        <v>3</v>
      </c>
      <c r="D22" s="120" t="str">
        <f>B19&amp;C22</f>
        <v>Option 2Contracts</v>
      </c>
      <c r="F22" s="9">
        <f t="shared" ca="1" si="2"/>
        <v>2650255.6356624956</v>
      </c>
      <c r="G22" s="9">
        <f t="shared" ca="1" si="2"/>
        <v>1413822.6867570155</v>
      </c>
      <c r="H22" s="9">
        <f t="shared" ca="1" si="2"/>
        <v>939900.8498103756</v>
      </c>
      <c r="I22" s="9">
        <f t="shared" ca="1" si="2"/>
        <v>1133176.2358277205</v>
      </c>
      <c r="J22" s="9">
        <f t="shared" ca="1" si="2"/>
        <v>1525022.2239176799</v>
      </c>
    </row>
    <row r="23" spans="2:12" x14ac:dyDescent="0.2">
      <c r="B23" s="99"/>
      <c r="C23" s="25" t="s">
        <v>49</v>
      </c>
      <c r="D23" s="25"/>
      <c r="E23" s="25"/>
      <c r="F23" s="26">
        <f ca="1">SUM(F20:F22)</f>
        <v>6571771.9152691904</v>
      </c>
      <c r="G23" s="26">
        <f ca="1">SUM(G20:G22)</f>
        <v>3421520.5340431044</v>
      </c>
      <c r="H23" s="26">
        <f ca="1">SUM(H20:H22)</f>
        <v>2438711.7542544701</v>
      </c>
      <c r="I23" s="26">
        <f ca="1">SUM(I20:I22)</f>
        <v>2655493.3986235661</v>
      </c>
      <c r="J23" s="26">
        <f ca="1">SUM(J20:J22)</f>
        <v>3585899.3965252372</v>
      </c>
      <c r="K23" s="141">
        <f ca="1">SUM(F23:J23)-SUM('Option 2'!P117:T117)</f>
        <v>0</v>
      </c>
      <c r="L23" s="142">
        <f ca="1">IF($D$6=$B19,(SUM(F23:J23)/1000-(Output_R!$AB$12+Output_NR!$AB$12)),0)</f>
        <v>3.637978807091713E-12</v>
      </c>
    </row>
    <row r="24" spans="2:12" x14ac:dyDescent="0.2">
      <c r="B24" s="99"/>
    </row>
    <row r="25" spans="2:12" x14ac:dyDescent="0.2">
      <c r="C25" s="129" t="s">
        <v>87</v>
      </c>
      <c r="D25" s="26"/>
      <c r="E25" s="26"/>
      <c r="F25" s="26">
        <f ca="1">NPV(Assumptions!$B$6,F23:J23)</f>
        <v>17398266.136373792</v>
      </c>
    </row>
    <row r="26" spans="2:12" x14ac:dyDescent="0.2">
      <c r="B26" s="32"/>
      <c r="C26" s="40"/>
      <c r="D26" s="40"/>
      <c r="E26" s="32"/>
      <c r="F26" s="32"/>
      <c r="G26" s="32"/>
      <c r="H26" s="32"/>
      <c r="I26" s="32"/>
      <c r="J26" s="32"/>
    </row>
    <row r="28" spans="2:12" x14ac:dyDescent="0.2">
      <c r="B28" s="81" t="s">
        <v>81</v>
      </c>
      <c r="C28" s="81" t="s">
        <v>8</v>
      </c>
      <c r="D28" s="81"/>
      <c r="E28" s="82"/>
      <c r="F28" s="83" t="str">
        <f>F$10</f>
        <v>2021/22</v>
      </c>
      <c r="G28" s="83" t="str">
        <f t="shared" ref="G28:J28" si="3">G$10</f>
        <v>2022/23</v>
      </c>
      <c r="H28" s="83" t="str">
        <f t="shared" si="3"/>
        <v>2023/24</v>
      </c>
      <c r="I28" s="83" t="str">
        <f t="shared" si="3"/>
        <v>2024/25</v>
      </c>
      <c r="J28" s="83" t="str">
        <f t="shared" si="3"/>
        <v>2025/26</v>
      </c>
    </row>
    <row r="29" spans="2:12" x14ac:dyDescent="0.2">
      <c r="C29" s="1" t="s">
        <v>1</v>
      </c>
      <c r="D29" s="120" t="str">
        <f>B28&amp;C29</f>
        <v>Option 3Labour</v>
      </c>
      <c r="E29" s="3"/>
      <c r="F29" s="9">
        <f t="shared" ref="F29:J31" ca="1" si="4">SUMIF(INDIRECT(LEFT($D29,6)&amp;MID($D29,8,1)&amp;"_categories"),$C29,INDEX(INDIRECT(LEFT($D29,6)&amp;MID($D29,8,1)&amp;"_costs"),,MATCH(F$10,years,0)))*Conv_2021</f>
        <v>2385119.9316022964</v>
      </c>
      <c r="G29" s="9">
        <f t="shared" ca="1" si="4"/>
        <v>1322136.8150424287</v>
      </c>
      <c r="H29" s="9">
        <f t="shared" ca="1" si="4"/>
        <v>770019.72832521237</v>
      </c>
      <c r="I29" s="9">
        <f t="shared" ca="1" si="4"/>
        <v>726827.44524478551</v>
      </c>
      <c r="J29" s="9">
        <f t="shared" ca="1" si="4"/>
        <v>1140632.1647943428</v>
      </c>
    </row>
    <row r="30" spans="2:12" x14ac:dyDescent="0.2">
      <c r="C30" s="1" t="s">
        <v>0</v>
      </c>
      <c r="D30" s="120" t="str">
        <f>B28&amp;C30</f>
        <v>Option 3Materials</v>
      </c>
      <c r="E30" s="3"/>
      <c r="F30" s="9">
        <f t="shared" ca="1" si="4"/>
        <v>3087110.9602222475</v>
      </c>
      <c r="G30" s="9">
        <f t="shared" ca="1" si="4"/>
        <v>2276942.9037659802</v>
      </c>
      <c r="H30" s="9">
        <f t="shared" ca="1" si="4"/>
        <v>1744244.1686058461</v>
      </c>
      <c r="I30" s="9">
        <f t="shared" ca="1" si="4"/>
        <v>1281442.2853752726</v>
      </c>
      <c r="J30" s="9">
        <f t="shared" ca="1" si="4"/>
        <v>1615040.8968572649</v>
      </c>
    </row>
    <row r="31" spans="2:12" x14ac:dyDescent="0.2">
      <c r="C31" s="1" t="s">
        <v>3</v>
      </c>
      <c r="D31" s="120" t="str">
        <f>B28&amp;C31</f>
        <v>Option 3Contracts</v>
      </c>
      <c r="F31" s="9">
        <f t="shared" ca="1" si="4"/>
        <v>3497490.2045056508</v>
      </c>
      <c r="G31" s="9">
        <f t="shared" ca="1" si="4"/>
        <v>2525818.058363657</v>
      </c>
      <c r="H31" s="9">
        <f t="shared" ca="1" si="4"/>
        <v>1257613.8131265589</v>
      </c>
      <c r="I31" s="9">
        <f t="shared" ca="1" si="4"/>
        <v>1609745.6808019953</v>
      </c>
      <c r="J31" s="9">
        <f t="shared" ca="1" si="4"/>
        <v>1927458.6441181786</v>
      </c>
    </row>
    <row r="32" spans="2:12" x14ac:dyDescent="0.2">
      <c r="B32" s="99"/>
      <c r="C32" s="25" t="s">
        <v>49</v>
      </c>
      <c r="D32" s="25"/>
      <c r="E32" s="25"/>
      <c r="F32" s="26">
        <f ca="1">SUM(F29:F31)</f>
        <v>8969721.0963301938</v>
      </c>
      <c r="G32" s="26">
        <f ca="1">SUM(G29:G31)</f>
        <v>6124897.7771720663</v>
      </c>
      <c r="H32" s="26">
        <f ca="1">SUM(H29:H31)</f>
        <v>3771877.7100576176</v>
      </c>
      <c r="I32" s="26">
        <f ca="1">SUM(I29:I31)</f>
        <v>3618015.4114220534</v>
      </c>
      <c r="J32" s="26">
        <f ca="1">SUM(J29:J31)</f>
        <v>4683131.7057697866</v>
      </c>
      <c r="K32" s="141">
        <f ca="1">SUM(F32:J32)-SUM('Option 3'!P120:T120)</f>
        <v>0</v>
      </c>
      <c r="L32" s="142">
        <f>IF($D$6=$B28,(SUM(F32:J32)/1000-(Output_R!$AB$12+Output_NR!$AB$12)),0)</f>
        <v>0</v>
      </c>
    </row>
    <row r="33" spans="2:10" x14ac:dyDescent="0.2">
      <c r="B33" s="99"/>
    </row>
    <row r="34" spans="2:10" x14ac:dyDescent="0.2">
      <c r="B34" s="32"/>
      <c r="C34" s="129" t="s">
        <v>87</v>
      </c>
      <c r="D34" s="26"/>
      <c r="E34" s="26"/>
      <c r="F34" s="26">
        <f ca="1">NPV(Assumptions!$B$6,F32:J32)</f>
        <v>25343201.313308831</v>
      </c>
      <c r="G34" s="32"/>
      <c r="H34" s="32"/>
      <c r="I34" s="32"/>
      <c r="J34" s="32"/>
    </row>
  </sheetData>
  <conditionalFormatting sqref="D7">
    <cfRule type="expression" dxfId="12" priority="1">
      <formula>D7&lt;&gt;TRUE</formula>
    </cfRule>
  </conditionalFormatting>
  <pageMargins left="0.70866141732283472" right="0.70866141732283472" top="0.74803149606299213" bottom="0.74803149606299213" header="0.31496062992125984" footer="0.31496062992125984"/>
  <pageSetup paperSize="9" scale="83" orientation="portrait" r:id="rId1"/>
  <extLst>
    <ext xmlns:x14="http://schemas.microsoft.com/office/spreadsheetml/2009/9/main" uri="{CCE6A557-97BC-4b89-ADB6-D9C93CAAB3DF}">
      <x14:dataValidations xmlns:xm="http://schemas.microsoft.com/office/excel/2006/main" disablePrompts="1" count="1">
        <x14:dataValidation type="list" allowBlank="1" showInputMessage="1" showErrorMessage="1">
          <x14:formula1>
            <xm:f>Assumptions!$A$23:$A$26</xm:f>
          </x14:formula1>
          <xm:sqref>D6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theme="0" tint="-0.499984740745262"/>
    <outlinePr summaryBelow="0" summaryRight="0"/>
  </sheetPr>
  <dimension ref="A1:AI104"/>
  <sheetViews>
    <sheetView showGridLines="0" zoomScale="85" zoomScaleNormal="85" workbookViewId="0">
      <selection activeCell="J34" sqref="J34"/>
    </sheetView>
  </sheetViews>
  <sheetFormatPr defaultColWidth="14.42578125" defaultRowHeight="15" customHeight="1" x14ac:dyDescent="0.25"/>
  <cols>
    <col min="1" max="1" width="21.5703125" customWidth="1"/>
    <col min="2" max="2" width="13.85546875" customWidth="1"/>
    <col min="4" max="4" width="13.42578125" customWidth="1"/>
    <col min="5" max="5" width="14.42578125" customWidth="1"/>
  </cols>
  <sheetData>
    <row r="1" spans="1:35" ht="21" x14ac:dyDescent="0.35">
      <c r="A1" s="18" t="s">
        <v>50</v>
      </c>
      <c r="B1" s="18"/>
      <c r="C1" s="18"/>
      <c r="D1" s="18"/>
      <c r="E1" s="18"/>
      <c r="F1" s="18"/>
      <c r="G1" s="18"/>
      <c r="H1" s="18"/>
      <c r="I1" s="18"/>
      <c r="J1" s="18"/>
    </row>
    <row r="2" spans="1:35" ht="15.75" x14ac:dyDescent="0.25">
      <c r="A2" s="17" t="s">
        <v>78</v>
      </c>
      <c r="B2" s="17"/>
      <c r="C2" s="17"/>
      <c r="D2" s="17"/>
      <c r="E2" s="17"/>
      <c r="F2" s="17"/>
      <c r="G2" s="17"/>
      <c r="H2" s="17"/>
      <c r="I2" s="17"/>
      <c r="J2" s="17"/>
    </row>
    <row r="3" spans="1:35" s="22" customFormat="1" ht="12.75" customHeight="1" x14ac:dyDescent="0.25">
      <c r="A3" s="37" t="s">
        <v>2</v>
      </c>
      <c r="B3" s="35"/>
      <c r="C3" s="35"/>
      <c r="D3" s="35"/>
      <c r="E3" s="35"/>
      <c r="F3" s="35"/>
      <c r="G3" s="35"/>
      <c r="H3" s="35"/>
      <c r="I3" s="35"/>
      <c r="J3" s="35"/>
      <c r="K3"/>
      <c r="L3"/>
      <c r="M3"/>
      <c r="N3"/>
      <c r="O3"/>
      <c r="P3"/>
      <c r="Q3"/>
      <c r="R3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</row>
    <row r="4" spans="1:35" s="34" customFormat="1" ht="12.75" customHeight="1" x14ac:dyDescent="0.25">
      <c r="A4" s="33" t="s">
        <v>7</v>
      </c>
      <c r="B4" s="96" t="s">
        <v>2</v>
      </c>
      <c r="C4" s="33" t="s">
        <v>5</v>
      </c>
      <c r="D4" s="33" t="s">
        <v>6</v>
      </c>
    </row>
    <row r="5" spans="1:35" s="34" customFormat="1" ht="12.75" customHeight="1" x14ac:dyDescent="0.25">
      <c r="A5" s="33"/>
      <c r="B5" s="96"/>
      <c r="C5" s="33"/>
      <c r="D5" s="33"/>
    </row>
    <row r="6" spans="1:35" s="34" customFormat="1" ht="12.75" customHeight="1" x14ac:dyDescent="0.25">
      <c r="A6" s="2" t="s">
        <v>13</v>
      </c>
      <c r="B6" s="104">
        <v>2.75E-2</v>
      </c>
      <c r="C6" s="2"/>
      <c r="D6" s="33"/>
    </row>
    <row r="7" spans="1:35" s="34" customFormat="1" ht="12.75" customHeight="1" x14ac:dyDescent="0.25">
      <c r="A7" s="33"/>
      <c r="B7" s="96"/>
      <c r="C7" s="33"/>
      <c r="D7" s="33"/>
    </row>
    <row r="8" spans="1:35" s="34" customFormat="1" ht="12.75" customHeight="1" x14ac:dyDescent="0.25">
      <c r="A8" s="98" t="s">
        <v>34</v>
      </c>
      <c r="B8" s="106">
        <v>2018</v>
      </c>
      <c r="C8" t="s">
        <v>37</v>
      </c>
      <c r="D8" s="33"/>
    </row>
    <row r="9" spans="1:35" s="34" customFormat="1" ht="12.75" customHeight="1" x14ac:dyDescent="0.25">
      <c r="A9" s="98"/>
      <c r="B9" s="98"/>
      <c r="C9" s="98"/>
      <c r="D9" s="98"/>
      <c r="E9" s="98"/>
    </row>
    <row r="10" spans="1:35" ht="12.75" customHeight="1" x14ac:dyDescent="0.25">
      <c r="A10" s="84"/>
      <c r="B10" s="84"/>
      <c r="C10" s="84"/>
      <c r="D10" s="84">
        <v>2015</v>
      </c>
      <c r="E10" s="84">
        <v>2016</v>
      </c>
      <c r="F10" s="84">
        <v>2017</v>
      </c>
      <c r="G10" s="84">
        <v>2018</v>
      </c>
      <c r="H10" s="84">
        <v>2019</v>
      </c>
      <c r="I10" s="85">
        <v>2020</v>
      </c>
      <c r="J10" s="85" t="s">
        <v>35</v>
      </c>
    </row>
    <row r="11" spans="1:35" ht="12.75" customHeight="1" x14ac:dyDescent="0.25">
      <c r="A11" s="132" t="s">
        <v>88</v>
      </c>
      <c r="B11" s="28"/>
      <c r="C11" s="102"/>
      <c r="D11" s="133" t="s">
        <v>98</v>
      </c>
      <c r="E11" s="133" t="s">
        <v>98</v>
      </c>
      <c r="F11" s="133" t="s">
        <v>98</v>
      </c>
      <c r="G11" s="133" t="s">
        <v>98</v>
      </c>
      <c r="H11" s="133" t="s">
        <v>98</v>
      </c>
      <c r="I11" s="133" t="s">
        <v>98</v>
      </c>
      <c r="J11" s="133" t="s">
        <v>99</v>
      </c>
    </row>
    <row r="12" spans="1:35" ht="12.75" customHeight="1" x14ac:dyDescent="0.25">
      <c r="A12" s="134" t="s">
        <v>89</v>
      </c>
      <c r="B12" s="4"/>
      <c r="C12" s="134"/>
      <c r="D12" s="135" t="s">
        <v>29</v>
      </c>
      <c r="E12" s="135" t="s">
        <v>29</v>
      </c>
      <c r="F12" s="135" t="s">
        <v>29</v>
      </c>
      <c r="G12" s="135" t="s">
        <v>29</v>
      </c>
      <c r="H12" s="135" t="s">
        <v>29</v>
      </c>
      <c r="I12" s="136" t="s">
        <v>30</v>
      </c>
      <c r="J12" s="136" t="s">
        <v>30</v>
      </c>
    </row>
    <row r="13" spans="1:35" ht="12.75" customHeight="1" x14ac:dyDescent="0.25">
      <c r="A13" s="99" t="s">
        <v>90</v>
      </c>
      <c r="B13" s="99"/>
      <c r="C13" s="86"/>
      <c r="D13" s="87"/>
      <c r="E13" s="104">
        <v>1.0232558139534831E-2</v>
      </c>
      <c r="F13" s="104">
        <v>1.9337016574585641E-2</v>
      </c>
      <c r="G13" s="104">
        <v>2.0776874435411097E-2</v>
      </c>
      <c r="H13" s="104">
        <v>1.5929203539823078E-2</v>
      </c>
      <c r="I13" s="104">
        <v>2.000000000000024E-2</v>
      </c>
      <c r="J13" s="104">
        <v>2.1998043050963867E-2</v>
      </c>
    </row>
    <row r="14" spans="1:35" ht="12.75" customHeight="1" x14ac:dyDescent="0.25">
      <c r="A14" s="93" t="s">
        <v>31</v>
      </c>
      <c r="B14" s="91"/>
      <c r="C14" s="91"/>
      <c r="D14" s="105">
        <v>1</v>
      </c>
      <c r="E14" s="94">
        <f t="shared" ref="E14:J14" si="0">D14*(1+E13)</f>
        <v>1.0102325581395348</v>
      </c>
      <c r="F14" s="94">
        <f t="shared" si="0"/>
        <v>1.029767441860465</v>
      </c>
      <c r="G14" s="94">
        <f t="shared" si="0"/>
        <v>1.0511627906976744</v>
      </c>
      <c r="H14" s="94">
        <f t="shared" si="0"/>
        <v>1.067906976744186</v>
      </c>
      <c r="I14" s="94">
        <f t="shared" si="0"/>
        <v>1.0892651162790701</v>
      </c>
      <c r="J14" s="94">
        <f t="shared" si="0"/>
        <v>1.1132268172008901</v>
      </c>
    </row>
    <row r="15" spans="1:35" ht="12.75" customHeight="1" x14ac:dyDescent="0.25">
      <c r="A15" s="91"/>
      <c r="B15" s="91"/>
      <c r="C15" s="91"/>
      <c r="D15" s="92"/>
      <c r="E15" s="92"/>
      <c r="F15" s="92"/>
      <c r="G15" s="92"/>
      <c r="H15" s="92"/>
    </row>
    <row r="16" spans="1:35" ht="12.75" customHeight="1" x14ac:dyDescent="0.25">
      <c r="A16" s="98" t="s">
        <v>36</v>
      </c>
      <c r="B16" s="97">
        <f>B8</f>
        <v>2018</v>
      </c>
      <c r="C16" s="99" t="s">
        <v>37</v>
      </c>
      <c r="G16" s="88"/>
      <c r="H16" s="88"/>
    </row>
    <row r="17" spans="1:8" ht="12.75" customHeight="1" x14ac:dyDescent="0.25">
      <c r="A17" s="98" t="s">
        <v>33</v>
      </c>
      <c r="B17" s="103" t="s">
        <v>35</v>
      </c>
      <c r="C17" s="99" t="s">
        <v>38</v>
      </c>
      <c r="G17" s="88"/>
      <c r="H17" s="88"/>
    </row>
    <row r="18" spans="1:8" ht="12.75" customHeight="1" x14ac:dyDescent="0.25">
      <c r="A18" s="98" t="s">
        <v>32</v>
      </c>
      <c r="B18" s="95">
        <f>INDEX($D$14:$J$14, MATCH(B17, $D$10:$J$10,0))/INDEX($D$14:$J$14, MATCH(B16, $D$10:$J$10,0))</f>
        <v>1.0590432110539443</v>
      </c>
      <c r="C18" s="116"/>
      <c r="D18" s="89"/>
      <c r="E18" s="86"/>
      <c r="F18" s="86"/>
      <c r="G18" s="86"/>
      <c r="H18" s="86"/>
    </row>
    <row r="19" spans="1:8" ht="12.75" customHeight="1" x14ac:dyDescent="0.25">
      <c r="A19" s="88"/>
      <c r="B19" s="90"/>
      <c r="C19" s="90"/>
      <c r="D19" s="90"/>
      <c r="E19" s="90"/>
      <c r="F19" s="90"/>
      <c r="G19" s="90"/>
      <c r="H19" s="88"/>
    </row>
    <row r="20" spans="1:8" ht="12.75" customHeight="1" x14ac:dyDescent="0.25"/>
    <row r="21" spans="1:8" ht="12.75" customHeight="1" x14ac:dyDescent="0.25"/>
    <row r="22" spans="1:8" ht="12.75" customHeight="1" x14ac:dyDescent="0.25">
      <c r="A22" s="128" t="s">
        <v>80</v>
      </c>
    </row>
    <row r="23" spans="1:8" ht="12.75" customHeight="1" x14ac:dyDescent="0.25">
      <c r="A23" s="98" t="str">
        <f>'Option 1'!$A$3</f>
        <v>Option 1</v>
      </c>
    </row>
    <row r="24" spans="1:8" ht="12.75" customHeight="1" x14ac:dyDescent="0.25">
      <c r="A24" s="98" t="str">
        <f>'Option 2'!$A$3</f>
        <v>Option 2</v>
      </c>
    </row>
    <row r="25" spans="1:8" ht="12.75" customHeight="1" x14ac:dyDescent="0.25">
      <c r="A25" s="98" t="str">
        <f>'Option 3'!$A$3</f>
        <v>Option 3</v>
      </c>
    </row>
    <row r="26" spans="1:8" ht="12.75" customHeight="1" x14ac:dyDescent="0.25">
      <c r="A26" s="98"/>
    </row>
    <row r="27" spans="1:8" ht="12.75" customHeight="1" x14ac:dyDescent="0.25"/>
    <row r="28" spans="1:8" ht="12.75" customHeight="1" x14ac:dyDescent="0.25"/>
    <row r="29" spans="1:8" ht="12.75" customHeight="1" x14ac:dyDescent="0.25"/>
    <row r="30" spans="1:8" ht="12.75" customHeight="1" x14ac:dyDescent="0.25"/>
    <row r="31" spans="1:8" ht="12.75" customHeight="1" x14ac:dyDescent="0.25"/>
    <row r="32" spans="1:8" ht="12.75" customHeight="1" x14ac:dyDescent="0.25"/>
    <row r="33" ht="12.75" customHeight="1" x14ac:dyDescent="0.25"/>
    <row r="34" ht="12.75" customHeight="1" x14ac:dyDescent="0.25"/>
    <row r="35" ht="12.75" customHeight="1" x14ac:dyDescent="0.25"/>
    <row r="36" ht="12.75" customHeight="1" x14ac:dyDescent="0.25"/>
    <row r="37" ht="12.75" customHeight="1" x14ac:dyDescent="0.25"/>
    <row r="38" ht="12.75" customHeight="1" x14ac:dyDescent="0.25"/>
    <row r="39" ht="12.75" customHeight="1" x14ac:dyDescent="0.25"/>
    <row r="40" ht="12.75" customHeight="1" x14ac:dyDescent="0.25"/>
    <row r="41" ht="12.75" customHeight="1" x14ac:dyDescent="0.25"/>
    <row r="42" ht="12.75" customHeight="1" x14ac:dyDescent="0.25"/>
    <row r="43" ht="12.75" customHeight="1" x14ac:dyDescent="0.25"/>
    <row r="44" ht="12.75" customHeight="1" x14ac:dyDescent="0.25"/>
    <row r="45" ht="12.75" customHeight="1" x14ac:dyDescent="0.25"/>
    <row r="46" ht="12.75" customHeight="1" x14ac:dyDescent="0.25"/>
    <row r="47" ht="12.75" customHeight="1" x14ac:dyDescent="0.25"/>
    <row r="48" ht="12.75" customHeight="1" x14ac:dyDescent="0.25"/>
    <row r="49" ht="12.75" customHeight="1" x14ac:dyDescent="0.25"/>
    <row r="50" ht="12.75" customHeight="1" x14ac:dyDescent="0.25"/>
    <row r="51" ht="12.75" customHeight="1" x14ac:dyDescent="0.25"/>
    <row r="52" ht="12.75" customHeight="1" x14ac:dyDescent="0.25"/>
    <row r="53" ht="12.75" customHeight="1" x14ac:dyDescent="0.25"/>
    <row r="54" ht="12.75" customHeight="1" x14ac:dyDescent="0.25"/>
    <row r="55" ht="12.75" customHeight="1" x14ac:dyDescent="0.25"/>
    <row r="56" ht="12.75" customHeight="1" x14ac:dyDescent="0.25"/>
    <row r="57" ht="12.75" customHeight="1" x14ac:dyDescent="0.25"/>
    <row r="58" ht="12.75" customHeight="1" x14ac:dyDescent="0.25"/>
    <row r="59" ht="12.75" customHeight="1" x14ac:dyDescent="0.25"/>
    <row r="60" ht="12.75" customHeight="1" x14ac:dyDescent="0.25"/>
    <row r="61" ht="12.75" customHeight="1" x14ac:dyDescent="0.25"/>
    <row r="62" ht="12.75" customHeight="1" x14ac:dyDescent="0.25"/>
    <row r="63" ht="12.75" customHeight="1" x14ac:dyDescent="0.25"/>
    <row r="64" ht="12.75" customHeight="1" x14ac:dyDescent="0.25"/>
    <row r="65" ht="12.75" customHeight="1" x14ac:dyDescent="0.25"/>
    <row r="66" ht="12.75" customHeight="1" x14ac:dyDescent="0.25"/>
    <row r="67" ht="12.75" customHeight="1" x14ac:dyDescent="0.25"/>
    <row r="68" ht="12.75" customHeight="1" x14ac:dyDescent="0.25"/>
    <row r="69" ht="12.75" customHeight="1" x14ac:dyDescent="0.25"/>
    <row r="70" ht="12.75" customHeight="1" x14ac:dyDescent="0.25"/>
    <row r="71" ht="12.75" customHeight="1" x14ac:dyDescent="0.25"/>
    <row r="72" ht="12.75" customHeight="1" x14ac:dyDescent="0.25"/>
    <row r="73" ht="12.75" customHeight="1" x14ac:dyDescent="0.25"/>
    <row r="74" ht="12.75" customHeight="1" x14ac:dyDescent="0.25"/>
    <row r="75" ht="12.75" customHeight="1" x14ac:dyDescent="0.25"/>
    <row r="76" ht="12.75" customHeight="1" x14ac:dyDescent="0.25"/>
    <row r="77" ht="12.75" customHeight="1" x14ac:dyDescent="0.25"/>
    <row r="78" ht="12.75" customHeight="1" x14ac:dyDescent="0.25"/>
    <row r="79" ht="12.75" customHeight="1" x14ac:dyDescent="0.25"/>
    <row r="80" ht="12.75" customHeight="1" x14ac:dyDescent="0.25"/>
    <row r="81" ht="12.75" customHeight="1" x14ac:dyDescent="0.25"/>
    <row r="82" ht="12.75" customHeight="1" x14ac:dyDescent="0.25"/>
    <row r="83" ht="12.75" customHeight="1" x14ac:dyDescent="0.25"/>
    <row r="84" ht="12.75" customHeight="1" x14ac:dyDescent="0.25"/>
    <row r="85" ht="12.75" customHeight="1" x14ac:dyDescent="0.25"/>
    <row r="86" ht="12.75" customHeight="1" x14ac:dyDescent="0.25"/>
    <row r="87" ht="12.75" customHeight="1" x14ac:dyDescent="0.25"/>
    <row r="88" ht="12.75" customHeight="1" x14ac:dyDescent="0.25"/>
    <row r="89" ht="12.75" customHeight="1" x14ac:dyDescent="0.25"/>
    <row r="90" ht="12.75" customHeight="1" x14ac:dyDescent="0.25"/>
    <row r="91" ht="12.75" customHeight="1" x14ac:dyDescent="0.25"/>
    <row r="92" ht="12.75" customHeight="1" x14ac:dyDescent="0.25"/>
    <row r="93" ht="12.75" customHeight="1" x14ac:dyDescent="0.25"/>
    <row r="94" ht="12.75" customHeight="1" x14ac:dyDescent="0.25"/>
    <row r="95" ht="12.75" customHeight="1" x14ac:dyDescent="0.25"/>
    <row r="96" ht="12.75" customHeight="1" x14ac:dyDescent="0.25"/>
    <row r="97" ht="12.75" customHeight="1" x14ac:dyDescent="0.25"/>
    <row r="98" ht="12.75" customHeight="1" x14ac:dyDescent="0.25"/>
    <row r="99" ht="12.75" customHeight="1" x14ac:dyDescent="0.25"/>
    <row r="100" ht="12.75" customHeight="1" x14ac:dyDescent="0.25"/>
    <row r="101" ht="12.75" customHeight="1" x14ac:dyDescent="0.25"/>
    <row r="102" ht="12.75" customHeight="1" x14ac:dyDescent="0.25"/>
    <row r="103" ht="12.75" customHeight="1" x14ac:dyDescent="0.25"/>
    <row r="104" ht="12.75" customHeight="1" x14ac:dyDescent="0.25"/>
  </sheetData>
  <dataValidations count="1">
    <dataValidation type="list" allowBlank="1" showInputMessage="1" showErrorMessage="1" sqref="B16:B17 B8">
      <formula1>$D$10:$J$10</formula1>
    </dataValidation>
  </dataValidation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Y125"/>
  <sheetViews>
    <sheetView showGridLines="0" zoomScale="90" zoomScaleNormal="90" workbookViewId="0">
      <selection activeCell="A22" sqref="A22"/>
    </sheetView>
  </sheetViews>
  <sheetFormatPr defaultColWidth="9.140625" defaultRowHeight="12.75" x14ac:dyDescent="0.2"/>
  <cols>
    <col min="1" max="1" width="4.28515625" style="1" customWidth="1"/>
    <col min="2" max="2" width="2.7109375" style="1" customWidth="1"/>
    <col min="3" max="3" width="81" style="1" bestFit="1" customWidth="1"/>
    <col min="4" max="5" width="11.140625" style="1" customWidth="1"/>
    <col min="6" max="6" width="2.85546875" style="1" customWidth="1"/>
    <col min="7" max="7" width="12.140625" style="1" customWidth="1"/>
    <col min="8" max="8" width="12.7109375" style="12" customWidth="1"/>
    <col min="9" max="9" width="3.140625" style="1" customWidth="1"/>
    <col min="10" max="14" width="12.140625" style="1" customWidth="1"/>
    <col min="15" max="15" width="2.85546875" style="1" customWidth="1"/>
    <col min="16" max="20" width="12.140625" style="1" customWidth="1"/>
    <col min="21" max="21" width="2.140625" style="1" customWidth="1"/>
    <col min="22" max="16384" width="9.140625" style="1"/>
  </cols>
  <sheetData>
    <row r="1" spans="1:25" ht="21" x14ac:dyDescent="0.35">
      <c r="A1" s="18" t="str">
        <f>Assumptions!A1</f>
        <v>Cyber Security</v>
      </c>
      <c r="B1" s="18"/>
      <c r="C1" s="15"/>
      <c r="D1" s="15"/>
      <c r="E1" s="15"/>
      <c r="F1" s="15"/>
      <c r="G1" s="15"/>
      <c r="H1" s="16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</row>
    <row r="2" spans="1:25" ht="15.75" x14ac:dyDescent="0.25">
      <c r="A2" s="17" t="str">
        <f>Assumptions!A2</f>
        <v>UE</v>
      </c>
      <c r="B2" s="17"/>
      <c r="C2" s="15"/>
      <c r="D2" s="15"/>
      <c r="E2" s="15"/>
      <c r="F2" s="15"/>
      <c r="G2" s="15"/>
      <c r="H2" s="16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</row>
    <row r="3" spans="1:25" s="39" customFormat="1" ht="15" x14ac:dyDescent="0.25">
      <c r="A3" s="37" t="s">
        <v>28</v>
      </c>
      <c r="B3" s="37"/>
      <c r="C3" s="37"/>
      <c r="D3" s="37"/>
      <c r="E3" s="37"/>
      <c r="F3" s="37"/>
      <c r="G3" s="37"/>
      <c r="H3" s="38"/>
      <c r="I3" s="37"/>
      <c r="J3" s="37"/>
      <c r="K3" s="37"/>
      <c r="L3" s="37"/>
      <c r="M3" s="37"/>
      <c r="N3" s="37"/>
      <c r="O3" s="37"/>
      <c r="P3" s="37"/>
      <c r="Q3" s="37"/>
      <c r="R3" s="37"/>
      <c r="S3" s="37"/>
      <c r="T3" s="37"/>
      <c r="V3" s="119" t="b">
        <f>SUM(V7:V106)=0</f>
        <v>1</v>
      </c>
    </row>
    <row r="4" spans="1:25" s="2" customFormat="1" ht="12.75" customHeight="1" x14ac:dyDescent="0.25">
      <c r="B4" s="19"/>
      <c r="C4" s="20"/>
      <c r="D4" s="20"/>
      <c r="E4" s="20"/>
      <c r="F4" s="20"/>
      <c r="G4" s="20"/>
      <c r="H4" s="21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</row>
    <row r="5" spans="1:25" s="2" customFormat="1" ht="12.75" customHeight="1" x14ac:dyDescent="0.2">
      <c r="A5" s="2" t="str">
        <f>"Inputs are in $"&amp;Assumptions!$B$8&amp; " unless otherwise stated"</f>
        <v>Inputs are in $2018 unless otherwise stated</v>
      </c>
      <c r="B5" s="22"/>
      <c r="C5" s="20"/>
      <c r="D5" s="20"/>
      <c r="E5" s="20"/>
      <c r="F5" s="20"/>
      <c r="G5" s="20"/>
      <c r="H5" s="21"/>
      <c r="I5" s="20"/>
      <c r="J5" s="20"/>
      <c r="K5" s="20"/>
      <c r="L5" s="20"/>
      <c r="M5" s="20"/>
      <c r="N5" s="20"/>
      <c r="O5" s="20"/>
      <c r="P5" s="20"/>
      <c r="Q5" s="20"/>
      <c r="R5" s="20"/>
      <c r="S5" s="20"/>
      <c r="T5" s="20"/>
    </row>
    <row r="6" spans="1:25" ht="12.75" customHeight="1" x14ac:dyDescent="0.2">
      <c r="A6" s="7"/>
      <c r="F6" s="20"/>
    </row>
    <row r="7" spans="1:25" ht="12.75" customHeight="1" x14ac:dyDescent="0.2">
      <c r="A7" s="7"/>
      <c r="B7" s="99"/>
      <c r="C7" s="121" t="s">
        <v>45</v>
      </c>
      <c r="D7" s="23" t="s">
        <v>22</v>
      </c>
      <c r="E7" s="23" t="s">
        <v>8</v>
      </c>
      <c r="F7" s="20"/>
      <c r="G7" s="23" t="s">
        <v>14</v>
      </c>
      <c r="H7" s="23" t="s">
        <v>9</v>
      </c>
      <c r="I7" s="99"/>
      <c r="J7" s="23" t="s">
        <v>44</v>
      </c>
      <c r="K7" s="24"/>
      <c r="L7" s="24"/>
      <c r="M7" s="24"/>
      <c r="N7" s="24"/>
      <c r="O7" s="4"/>
      <c r="P7" s="23" t="s">
        <v>10</v>
      </c>
      <c r="Q7" s="24"/>
      <c r="R7" s="24"/>
      <c r="S7" s="24"/>
      <c r="T7" s="24"/>
    </row>
    <row r="8" spans="1:25" s="99" customFormat="1" ht="12.75" customHeight="1" x14ac:dyDescent="0.2">
      <c r="A8" s="7"/>
      <c r="B8" s="7"/>
      <c r="C8" s="7"/>
      <c r="D8" s="7"/>
      <c r="E8" s="7"/>
      <c r="F8" s="20"/>
      <c r="G8" s="7"/>
      <c r="H8" s="7"/>
      <c r="I8" s="4"/>
      <c r="J8" s="122" t="s">
        <v>15</v>
      </c>
      <c r="K8" s="122" t="s">
        <v>16</v>
      </c>
      <c r="L8" s="122" t="s">
        <v>17</v>
      </c>
      <c r="M8" s="122" t="s">
        <v>18</v>
      </c>
      <c r="N8" s="122" t="s">
        <v>19</v>
      </c>
      <c r="O8" s="4"/>
      <c r="P8" s="122" t="s">
        <v>15</v>
      </c>
      <c r="Q8" s="122" t="s">
        <v>16</v>
      </c>
      <c r="R8" s="122" t="s">
        <v>17</v>
      </c>
      <c r="S8" s="122" t="s">
        <v>18</v>
      </c>
      <c r="T8" s="122" t="s">
        <v>19</v>
      </c>
    </row>
    <row r="9" spans="1:25" ht="12.75" customHeight="1" x14ac:dyDescent="0.2">
      <c r="A9" s="99"/>
      <c r="B9" s="99"/>
      <c r="C9" s="4"/>
      <c r="D9" s="4"/>
      <c r="E9" s="4"/>
      <c r="F9" s="20"/>
      <c r="G9" s="99"/>
      <c r="I9" s="99"/>
      <c r="J9" s="99"/>
      <c r="K9" s="99"/>
      <c r="L9" s="99"/>
      <c r="M9" s="99"/>
      <c r="N9" s="99"/>
      <c r="O9" s="99"/>
      <c r="P9" s="99"/>
      <c r="Q9" s="99"/>
      <c r="R9" s="99"/>
      <c r="S9" s="99"/>
      <c r="T9" s="99"/>
    </row>
    <row r="10" spans="1:25" ht="12.75" customHeight="1" x14ac:dyDescent="0.2">
      <c r="A10" s="7"/>
      <c r="C10" s="107" t="s">
        <v>51</v>
      </c>
      <c r="D10" s="108" t="s">
        <v>4</v>
      </c>
      <c r="E10" s="109" t="s">
        <v>1</v>
      </c>
      <c r="F10" s="3"/>
      <c r="G10" s="110">
        <v>122.2</v>
      </c>
      <c r="H10" s="12" t="s">
        <v>41</v>
      </c>
      <c r="I10" s="3"/>
      <c r="J10" s="111">
        <v>125</v>
      </c>
      <c r="K10" s="111"/>
      <c r="L10" s="111"/>
      <c r="M10" s="111"/>
      <c r="N10" s="111">
        <v>125</v>
      </c>
      <c r="O10" s="3"/>
      <c r="P10" s="8">
        <f t="shared" ref="P10:P14" si="0">J10*$G10</f>
        <v>15275</v>
      </c>
      <c r="Q10" s="8">
        <f t="shared" ref="Q10:Q14" si="1">K10*$G10</f>
        <v>0</v>
      </c>
      <c r="R10" s="8">
        <f t="shared" ref="R10:R14" si="2">L10*$G10</f>
        <v>0</v>
      </c>
      <c r="S10" s="8">
        <f t="shared" ref="S10:S14" si="3">M10*$G10</f>
        <v>0</v>
      </c>
      <c r="T10" s="8">
        <f t="shared" ref="T10:T14" si="4">N10*$G10</f>
        <v>15275</v>
      </c>
    </row>
    <row r="11" spans="1:25" ht="12.75" customHeight="1" x14ac:dyDescent="0.2">
      <c r="A11" s="7"/>
      <c r="C11" s="107" t="s">
        <v>52</v>
      </c>
      <c r="D11" s="108" t="s">
        <v>4</v>
      </c>
      <c r="E11" s="109" t="s">
        <v>1</v>
      </c>
      <c r="F11" s="3"/>
      <c r="G11" s="110">
        <v>122.2</v>
      </c>
      <c r="H11" s="12" t="s">
        <v>41</v>
      </c>
      <c r="I11" s="3"/>
      <c r="J11" s="111">
        <v>600</v>
      </c>
      <c r="K11" s="111"/>
      <c r="L11" s="111"/>
      <c r="M11" s="111"/>
      <c r="N11" s="111">
        <v>560</v>
      </c>
      <c r="O11" s="3"/>
      <c r="P11" s="8">
        <f t="shared" si="0"/>
        <v>73320</v>
      </c>
      <c r="Q11" s="8">
        <f t="shared" si="1"/>
        <v>0</v>
      </c>
      <c r="R11" s="8">
        <f t="shared" si="2"/>
        <v>0</v>
      </c>
      <c r="S11" s="8">
        <f t="shared" si="3"/>
        <v>0</v>
      </c>
      <c r="T11" s="8">
        <f t="shared" si="4"/>
        <v>68432</v>
      </c>
    </row>
    <row r="12" spans="1:25" ht="12.75" customHeight="1" x14ac:dyDescent="0.2">
      <c r="A12" s="7"/>
      <c r="C12" s="107" t="s">
        <v>53</v>
      </c>
      <c r="D12" s="108" t="s">
        <v>4</v>
      </c>
      <c r="E12" s="109" t="s">
        <v>1</v>
      </c>
      <c r="F12" s="3"/>
      <c r="G12" s="110">
        <v>122.2</v>
      </c>
      <c r="H12" s="12" t="s">
        <v>41</v>
      </c>
      <c r="I12" s="3"/>
      <c r="J12" s="111">
        <v>600</v>
      </c>
      <c r="K12" s="111"/>
      <c r="L12" s="111"/>
      <c r="M12" s="111">
        <v>300</v>
      </c>
      <c r="N12" s="111"/>
      <c r="O12" s="3"/>
      <c r="P12" s="8">
        <f t="shared" si="0"/>
        <v>73320</v>
      </c>
      <c r="Q12" s="8">
        <f t="shared" si="1"/>
        <v>0</v>
      </c>
      <c r="R12" s="8">
        <f t="shared" si="2"/>
        <v>0</v>
      </c>
      <c r="S12" s="8">
        <f t="shared" si="3"/>
        <v>36660</v>
      </c>
      <c r="T12" s="8">
        <f t="shared" si="4"/>
        <v>0</v>
      </c>
    </row>
    <row r="13" spans="1:25" ht="12.75" customHeight="1" x14ac:dyDescent="0.25">
      <c r="A13" s="7"/>
      <c r="C13" s="107" t="s">
        <v>54</v>
      </c>
      <c r="D13" s="108" t="s">
        <v>4</v>
      </c>
      <c r="E13" s="109" t="s">
        <v>1</v>
      </c>
      <c r="F13" s="3"/>
      <c r="G13" s="110">
        <v>122.2</v>
      </c>
      <c r="H13" s="12" t="s">
        <v>41</v>
      </c>
      <c r="I13" s="3"/>
      <c r="J13" s="111">
        <v>0</v>
      </c>
      <c r="K13" s="111">
        <v>70</v>
      </c>
      <c r="L13" s="111"/>
      <c r="M13" s="111">
        <v>70</v>
      </c>
      <c r="N13" s="111"/>
      <c r="O13" s="3"/>
      <c r="P13" s="8">
        <f t="shared" si="0"/>
        <v>0</v>
      </c>
      <c r="Q13" s="8">
        <f t="shared" si="1"/>
        <v>8554</v>
      </c>
      <c r="R13" s="8">
        <f t="shared" si="2"/>
        <v>0</v>
      </c>
      <c r="S13" s="8">
        <f t="shared" si="3"/>
        <v>8554</v>
      </c>
      <c r="T13" s="8">
        <f t="shared" si="4"/>
        <v>0</v>
      </c>
      <c r="Y13"/>
    </row>
    <row r="14" spans="1:25" ht="12.75" customHeight="1" x14ac:dyDescent="0.25">
      <c r="A14" s="7"/>
      <c r="C14" s="107" t="s">
        <v>55</v>
      </c>
      <c r="D14" s="108" t="s">
        <v>4</v>
      </c>
      <c r="E14" s="109" t="s">
        <v>1</v>
      </c>
      <c r="F14" s="3"/>
      <c r="G14" s="110">
        <v>122.2</v>
      </c>
      <c r="H14" s="12" t="s">
        <v>41</v>
      </c>
      <c r="I14" s="3"/>
      <c r="J14" s="111">
        <v>140</v>
      </c>
      <c r="K14" s="111">
        <v>280</v>
      </c>
      <c r="L14" s="111">
        <v>420</v>
      </c>
      <c r="M14" s="111">
        <v>280</v>
      </c>
      <c r="N14" s="111">
        <v>280</v>
      </c>
      <c r="O14" s="3"/>
      <c r="P14" s="8">
        <f t="shared" si="0"/>
        <v>17108</v>
      </c>
      <c r="Q14" s="8">
        <f t="shared" si="1"/>
        <v>34216</v>
      </c>
      <c r="R14" s="8">
        <f t="shared" si="2"/>
        <v>51324</v>
      </c>
      <c r="S14" s="8">
        <f t="shared" si="3"/>
        <v>34216</v>
      </c>
      <c r="T14" s="8">
        <f t="shared" si="4"/>
        <v>34216</v>
      </c>
      <c r="Y14"/>
    </row>
    <row r="15" spans="1:25" s="99" customFormat="1" ht="12.75" customHeight="1" x14ac:dyDescent="0.25">
      <c r="A15" s="7"/>
      <c r="C15" s="107" t="s">
        <v>56</v>
      </c>
      <c r="D15" s="108" t="s">
        <v>4</v>
      </c>
      <c r="E15" s="109" t="s">
        <v>1</v>
      </c>
      <c r="F15" s="3"/>
      <c r="G15" s="110">
        <v>122.2</v>
      </c>
      <c r="H15" s="12" t="s">
        <v>41</v>
      </c>
      <c r="I15" s="3"/>
      <c r="J15" s="111"/>
      <c r="K15" s="111"/>
      <c r="L15" s="111"/>
      <c r="M15" s="111"/>
      <c r="N15" s="111">
        <v>1050</v>
      </c>
      <c r="O15" s="3"/>
      <c r="P15" s="8">
        <f t="shared" ref="P15:P36" si="5">J15*$G15</f>
        <v>0</v>
      </c>
      <c r="Q15" s="8">
        <f t="shared" ref="Q15:Q36" si="6">K15*$G15</f>
        <v>0</v>
      </c>
      <c r="R15" s="8">
        <f t="shared" ref="R15:R36" si="7">L15*$G15</f>
        <v>0</v>
      </c>
      <c r="S15" s="8">
        <f t="shared" ref="S15:S36" si="8">M15*$G15</f>
        <v>0</v>
      </c>
      <c r="T15" s="8">
        <f t="shared" ref="T15:T36" si="9">N15*$G15</f>
        <v>128310</v>
      </c>
      <c r="Y15"/>
    </row>
    <row r="16" spans="1:25" s="99" customFormat="1" ht="12.75" customHeight="1" x14ac:dyDescent="0.25">
      <c r="A16" s="7"/>
      <c r="C16" s="107" t="s">
        <v>57</v>
      </c>
      <c r="D16" s="108" t="s">
        <v>4</v>
      </c>
      <c r="E16" s="109" t="s">
        <v>1</v>
      </c>
      <c r="F16" s="3"/>
      <c r="G16" s="110">
        <v>122.2</v>
      </c>
      <c r="H16" s="12" t="s">
        <v>41</v>
      </c>
      <c r="I16" s="3"/>
      <c r="J16" s="111">
        <v>110</v>
      </c>
      <c r="K16" s="111"/>
      <c r="L16" s="111">
        <v>105</v>
      </c>
      <c r="M16" s="111"/>
      <c r="N16" s="111"/>
      <c r="O16" s="3"/>
      <c r="P16" s="8">
        <f t="shared" si="5"/>
        <v>13442</v>
      </c>
      <c r="Q16" s="8">
        <f t="shared" si="6"/>
        <v>0</v>
      </c>
      <c r="R16" s="8">
        <f t="shared" si="7"/>
        <v>12831</v>
      </c>
      <c r="S16" s="8">
        <f t="shared" si="8"/>
        <v>0</v>
      </c>
      <c r="T16" s="8">
        <f t="shared" si="9"/>
        <v>0</v>
      </c>
      <c r="Y16"/>
    </row>
    <row r="17" spans="1:25" s="99" customFormat="1" ht="12.75" customHeight="1" x14ac:dyDescent="0.25">
      <c r="A17" s="7"/>
      <c r="C17" s="107" t="s">
        <v>58</v>
      </c>
      <c r="D17" s="108" t="s">
        <v>4</v>
      </c>
      <c r="E17" s="109" t="s">
        <v>1</v>
      </c>
      <c r="F17" s="3"/>
      <c r="G17" s="110">
        <v>122.2</v>
      </c>
      <c r="H17" s="12" t="s">
        <v>41</v>
      </c>
      <c r="I17" s="3"/>
      <c r="J17" s="111">
        <v>125</v>
      </c>
      <c r="K17" s="111"/>
      <c r="L17" s="111">
        <v>280</v>
      </c>
      <c r="M17" s="111"/>
      <c r="N17" s="111">
        <v>60</v>
      </c>
      <c r="O17" s="3"/>
      <c r="P17" s="8">
        <f t="shared" si="5"/>
        <v>15275</v>
      </c>
      <c r="Q17" s="8">
        <f t="shared" si="6"/>
        <v>0</v>
      </c>
      <c r="R17" s="8">
        <f t="shared" si="7"/>
        <v>34216</v>
      </c>
      <c r="S17" s="8">
        <f t="shared" si="8"/>
        <v>0</v>
      </c>
      <c r="T17" s="8">
        <f t="shared" si="9"/>
        <v>7332</v>
      </c>
      <c r="Y17"/>
    </row>
    <row r="18" spans="1:25" s="99" customFormat="1" ht="12.75" customHeight="1" x14ac:dyDescent="0.25">
      <c r="A18" s="7"/>
      <c r="C18" s="107" t="s">
        <v>59</v>
      </c>
      <c r="D18" s="108" t="s">
        <v>4</v>
      </c>
      <c r="E18" s="109" t="s">
        <v>1</v>
      </c>
      <c r="F18" s="3"/>
      <c r="G18" s="110">
        <v>122.2</v>
      </c>
      <c r="H18" s="12" t="s">
        <v>41</v>
      </c>
      <c r="I18" s="3"/>
      <c r="J18" s="111">
        <v>600</v>
      </c>
      <c r="K18" s="111"/>
      <c r="L18" s="111"/>
      <c r="M18" s="111">
        <v>350</v>
      </c>
      <c r="N18" s="111">
        <v>1120</v>
      </c>
      <c r="O18" s="3"/>
      <c r="P18" s="8">
        <f t="shared" si="5"/>
        <v>73320</v>
      </c>
      <c r="Q18" s="8">
        <f t="shared" si="6"/>
        <v>0</v>
      </c>
      <c r="R18" s="8">
        <f t="shared" si="7"/>
        <v>0</v>
      </c>
      <c r="S18" s="8">
        <f t="shared" si="8"/>
        <v>42770</v>
      </c>
      <c r="T18" s="8">
        <f t="shared" si="9"/>
        <v>136864</v>
      </c>
      <c r="Y18"/>
    </row>
    <row r="19" spans="1:25" s="99" customFormat="1" ht="12.75" customHeight="1" x14ac:dyDescent="0.25">
      <c r="A19" s="7"/>
      <c r="C19" s="107" t="s">
        <v>60</v>
      </c>
      <c r="D19" s="108" t="s">
        <v>4</v>
      </c>
      <c r="E19" s="109" t="s">
        <v>1</v>
      </c>
      <c r="F19" s="3"/>
      <c r="G19" s="110">
        <v>122.2</v>
      </c>
      <c r="H19" s="12" t="s">
        <v>41</v>
      </c>
      <c r="I19" s="3"/>
      <c r="J19" s="111"/>
      <c r="K19" s="111">
        <v>1400</v>
      </c>
      <c r="L19" s="111"/>
      <c r="M19" s="111">
        <v>244.99999999999997</v>
      </c>
      <c r="N19" s="111"/>
      <c r="O19" s="3"/>
      <c r="P19" s="8">
        <f t="shared" si="5"/>
        <v>0</v>
      </c>
      <c r="Q19" s="8">
        <f t="shared" si="6"/>
        <v>171080</v>
      </c>
      <c r="R19" s="8">
        <f t="shared" si="7"/>
        <v>0</v>
      </c>
      <c r="S19" s="8">
        <f t="shared" si="8"/>
        <v>29938.999999999996</v>
      </c>
      <c r="T19" s="8">
        <f t="shared" si="9"/>
        <v>0</v>
      </c>
      <c r="Y19"/>
    </row>
    <row r="20" spans="1:25" s="99" customFormat="1" ht="12.75" customHeight="1" x14ac:dyDescent="0.25">
      <c r="A20" s="7"/>
      <c r="C20" s="107" t="s">
        <v>61</v>
      </c>
      <c r="D20" s="108" t="s">
        <v>4</v>
      </c>
      <c r="E20" s="109" t="s">
        <v>1</v>
      </c>
      <c r="F20" s="3"/>
      <c r="G20" s="110">
        <v>122.2</v>
      </c>
      <c r="H20" s="12" t="s">
        <v>41</v>
      </c>
      <c r="I20" s="3"/>
      <c r="J20" s="111">
        <v>225</v>
      </c>
      <c r="K20" s="111"/>
      <c r="L20" s="111"/>
      <c r="M20" s="111"/>
      <c r="N20" s="111">
        <v>225</v>
      </c>
      <c r="O20" s="3"/>
      <c r="P20" s="8">
        <f t="shared" si="5"/>
        <v>27495</v>
      </c>
      <c r="Q20" s="8">
        <f t="shared" si="6"/>
        <v>0</v>
      </c>
      <c r="R20" s="8">
        <f t="shared" si="7"/>
        <v>0</v>
      </c>
      <c r="S20" s="8">
        <f t="shared" si="8"/>
        <v>0</v>
      </c>
      <c r="T20" s="8">
        <f t="shared" si="9"/>
        <v>27495</v>
      </c>
      <c r="Y20"/>
    </row>
    <row r="21" spans="1:25" s="99" customFormat="1" ht="12.75" customHeight="1" x14ac:dyDescent="0.25">
      <c r="A21" s="7"/>
      <c r="C21" s="107" t="s">
        <v>62</v>
      </c>
      <c r="D21" s="108" t="s">
        <v>4</v>
      </c>
      <c r="E21" s="109" t="s">
        <v>1</v>
      </c>
      <c r="F21" s="3"/>
      <c r="G21" s="110">
        <v>122.2</v>
      </c>
      <c r="H21" s="12" t="s">
        <v>41</v>
      </c>
      <c r="I21" s="3"/>
      <c r="J21" s="111"/>
      <c r="K21" s="111">
        <v>90</v>
      </c>
      <c r="L21" s="111"/>
      <c r="M21" s="111"/>
      <c r="N21" s="111"/>
      <c r="O21" s="3"/>
      <c r="P21" s="8">
        <f t="shared" si="5"/>
        <v>0</v>
      </c>
      <c r="Q21" s="8">
        <f t="shared" si="6"/>
        <v>10998</v>
      </c>
      <c r="R21" s="8">
        <f t="shared" si="7"/>
        <v>0</v>
      </c>
      <c r="S21" s="8">
        <f t="shared" si="8"/>
        <v>0</v>
      </c>
      <c r="T21" s="8">
        <f t="shared" si="9"/>
        <v>0</v>
      </c>
      <c r="Y21"/>
    </row>
    <row r="22" spans="1:25" s="99" customFormat="1" ht="12.75" customHeight="1" x14ac:dyDescent="0.25">
      <c r="A22" s="7"/>
      <c r="C22" s="107" t="s">
        <v>63</v>
      </c>
      <c r="D22" s="108" t="s">
        <v>4</v>
      </c>
      <c r="E22" s="109" t="s">
        <v>1</v>
      </c>
      <c r="F22" s="3"/>
      <c r="G22" s="110">
        <v>122.2</v>
      </c>
      <c r="H22" s="12" t="s">
        <v>41</v>
      </c>
      <c r="I22" s="3"/>
      <c r="J22" s="111">
        <v>460</v>
      </c>
      <c r="K22" s="111"/>
      <c r="L22" s="111"/>
      <c r="M22" s="111">
        <v>560</v>
      </c>
      <c r="N22" s="111"/>
      <c r="O22" s="3"/>
      <c r="P22" s="8">
        <f t="shared" si="5"/>
        <v>56212</v>
      </c>
      <c r="Q22" s="8">
        <f t="shared" si="6"/>
        <v>0</v>
      </c>
      <c r="R22" s="8">
        <f t="shared" si="7"/>
        <v>0</v>
      </c>
      <c r="S22" s="8">
        <f t="shared" si="8"/>
        <v>68432</v>
      </c>
      <c r="T22" s="8">
        <f t="shared" si="9"/>
        <v>0</v>
      </c>
      <c r="Y22"/>
    </row>
    <row r="23" spans="1:25" s="99" customFormat="1" ht="12.75" customHeight="1" x14ac:dyDescent="0.25">
      <c r="A23" s="7"/>
      <c r="C23" s="107" t="s">
        <v>64</v>
      </c>
      <c r="D23" s="108" t="s">
        <v>4</v>
      </c>
      <c r="E23" s="109" t="s">
        <v>1</v>
      </c>
      <c r="F23" s="3"/>
      <c r="G23" s="110">
        <v>122.2</v>
      </c>
      <c r="H23" s="12" t="s">
        <v>41</v>
      </c>
      <c r="I23" s="3"/>
      <c r="J23" s="111">
        <v>350</v>
      </c>
      <c r="K23" s="111"/>
      <c r="L23" s="111"/>
      <c r="M23" s="111">
        <v>350</v>
      </c>
      <c r="N23" s="111"/>
      <c r="O23" s="3"/>
      <c r="P23" s="8">
        <f t="shared" si="5"/>
        <v>42770</v>
      </c>
      <c r="Q23" s="8">
        <f t="shared" si="6"/>
        <v>0</v>
      </c>
      <c r="R23" s="8">
        <f t="shared" si="7"/>
        <v>0</v>
      </c>
      <c r="S23" s="8">
        <f t="shared" si="8"/>
        <v>42770</v>
      </c>
      <c r="T23" s="8">
        <f t="shared" si="9"/>
        <v>0</v>
      </c>
      <c r="Y23"/>
    </row>
    <row r="24" spans="1:25" s="99" customFormat="1" ht="12.75" customHeight="1" x14ac:dyDescent="0.25">
      <c r="A24" s="7"/>
      <c r="C24" s="107" t="s">
        <v>65</v>
      </c>
      <c r="D24" s="108" t="s">
        <v>4</v>
      </c>
      <c r="E24" s="109" t="s">
        <v>1</v>
      </c>
      <c r="F24" s="3"/>
      <c r="G24" s="110">
        <v>122.2</v>
      </c>
      <c r="H24" s="12" t="s">
        <v>41</v>
      </c>
      <c r="I24" s="3"/>
      <c r="J24" s="111">
        <v>100</v>
      </c>
      <c r="K24" s="111"/>
      <c r="L24" s="111">
        <v>70</v>
      </c>
      <c r="M24" s="111"/>
      <c r="N24" s="111">
        <v>70</v>
      </c>
      <c r="O24" s="3"/>
      <c r="P24" s="8">
        <f t="shared" si="5"/>
        <v>12220</v>
      </c>
      <c r="Q24" s="8">
        <f t="shared" si="6"/>
        <v>0</v>
      </c>
      <c r="R24" s="8">
        <f t="shared" si="7"/>
        <v>8554</v>
      </c>
      <c r="S24" s="8">
        <f t="shared" si="8"/>
        <v>0</v>
      </c>
      <c r="T24" s="8">
        <f t="shared" si="9"/>
        <v>8554</v>
      </c>
      <c r="Y24"/>
    </row>
    <row r="25" spans="1:25" s="99" customFormat="1" ht="12.75" customHeight="1" x14ac:dyDescent="0.25">
      <c r="A25" s="7"/>
      <c r="C25" s="107" t="s">
        <v>66</v>
      </c>
      <c r="D25" s="108" t="s">
        <v>4</v>
      </c>
      <c r="E25" s="109" t="s">
        <v>1</v>
      </c>
      <c r="F25" s="3"/>
      <c r="G25" s="110">
        <v>122.2</v>
      </c>
      <c r="H25" s="12" t="s">
        <v>41</v>
      </c>
      <c r="I25" s="3"/>
      <c r="J25" s="111">
        <v>90</v>
      </c>
      <c r="K25" s="111"/>
      <c r="L25" s="111"/>
      <c r="M25" s="111">
        <v>105</v>
      </c>
      <c r="N25" s="111"/>
      <c r="O25" s="3"/>
      <c r="P25" s="8">
        <f t="shared" si="5"/>
        <v>10998</v>
      </c>
      <c r="Q25" s="8">
        <f t="shared" si="6"/>
        <v>0</v>
      </c>
      <c r="R25" s="8">
        <f t="shared" si="7"/>
        <v>0</v>
      </c>
      <c r="S25" s="8">
        <f t="shared" si="8"/>
        <v>12831</v>
      </c>
      <c r="T25" s="8">
        <f t="shared" si="9"/>
        <v>0</v>
      </c>
      <c r="Y25"/>
    </row>
    <row r="26" spans="1:25" s="99" customFormat="1" ht="12.75" customHeight="1" x14ac:dyDescent="0.25">
      <c r="A26" s="7"/>
      <c r="C26" s="107" t="s">
        <v>67</v>
      </c>
      <c r="D26" s="108" t="s">
        <v>4</v>
      </c>
      <c r="E26" s="109" t="s">
        <v>1</v>
      </c>
      <c r="F26" s="3"/>
      <c r="G26" s="110">
        <v>122.2</v>
      </c>
      <c r="H26" s="12" t="s">
        <v>41</v>
      </c>
      <c r="I26" s="3"/>
      <c r="J26" s="111"/>
      <c r="K26" s="111"/>
      <c r="L26" s="111"/>
      <c r="M26" s="111">
        <v>140</v>
      </c>
      <c r="N26" s="111">
        <v>360</v>
      </c>
      <c r="O26" s="3"/>
      <c r="P26" s="8">
        <f t="shared" si="5"/>
        <v>0</v>
      </c>
      <c r="Q26" s="8">
        <f t="shared" si="6"/>
        <v>0</v>
      </c>
      <c r="R26" s="8">
        <f t="shared" si="7"/>
        <v>0</v>
      </c>
      <c r="S26" s="8">
        <f t="shared" si="8"/>
        <v>17108</v>
      </c>
      <c r="T26" s="8">
        <f t="shared" si="9"/>
        <v>43992</v>
      </c>
      <c r="Y26"/>
    </row>
    <row r="27" spans="1:25" s="99" customFormat="1" ht="12.75" customHeight="1" x14ac:dyDescent="0.25">
      <c r="A27" s="7"/>
      <c r="C27" s="107" t="s">
        <v>68</v>
      </c>
      <c r="D27" s="108" t="s">
        <v>4</v>
      </c>
      <c r="E27" s="109" t="s">
        <v>1</v>
      </c>
      <c r="F27" s="3"/>
      <c r="G27" s="110">
        <v>122.2</v>
      </c>
      <c r="H27" s="12" t="s">
        <v>41</v>
      </c>
      <c r="I27" s="3"/>
      <c r="J27" s="111">
        <v>2000</v>
      </c>
      <c r="K27" s="111"/>
      <c r="L27" s="111">
        <v>700</v>
      </c>
      <c r="M27" s="111"/>
      <c r="N27" s="111"/>
      <c r="O27" s="3"/>
      <c r="P27" s="8">
        <f t="shared" si="5"/>
        <v>244400</v>
      </c>
      <c r="Q27" s="8">
        <f t="shared" si="6"/>
        <v>0</v>
      </c>
      <c r="R27" s="8">
        <f t="shared" si="7"/>
        <v>85540</v>
      </c>
      <c r="S27" s="8">
        <f t="shared" si="8"/>
        <v>0</v>
      </c>
      <c r="T27" s="8">
        <f t="shared" si="9"/>
        <v>0</v>
      </c>
      <c r="Y27"/>
    </row>
    <row r="28" spans="1:25" s="99" customFormat="1" ht="12.75" customHeight="1" x14ac:dyDescent="0.25">
      <c r="A28" s="7"/>
      <c r="C28" s="107" t="s">
        <v>69</v>
      </c>
      <c r="D28" s="108" t="s">
        <v>4</v>
      </c>
      <c r="E28" s="109" t="s">
        <v>1</v>
      </c>
      <c r="F28" s="3"/>
      <c r="G28" s="110">
        <v>122.2</v>
      </c>
      <c r="H28" s="12" t="s">
        <v>41</v>
      </c>
      <c r="I28" s="3"/>
      <c r="J28" s="111">
        <v>250</v>
      </c>
      <c r="K28" s="111"/>
      <c r="L28" s="111"/>
      <c r="M28" s="111"/>
      <c r="N28" s="111"/>
      <c r="O28" s="3"/>
      <c r="P28" s="8">
        <f t="shared" si="5"/>
        <v>30550</v>
      </c>
      <c r="Q28" s="8">
        <f t="shared" si="6"/>
        <v>0</v>
      </c>
      <c r="R28" s="8">
        <f t="shared" si="7"/>
        <v>0</v>
      </c>
      <c r="S28" s="8">
        <f t="shared" si="8"/>
        <v>0</v>
      </c>
      <c r="T28" s="8">
        <f t="shared" si="9"/>
        <v>0</v>
      </c>
      <c r="Y28"/>
    </row>
    <row r="29" spans="1:25" s="99" customFormat="1" ht="12.75" customHeight="1" x14ac:dyDescent="0.25">
      <c r="A29" s="7"/>
      <c r="C29" s="107" t="s">
        <v>70</v>
      </c>
      <c r="D29" s="108" t="s">
        <v>4</v>
      </c>
      <c r="E29" s="109" t="s">
        <v>1</v>
      </c>
      <c r="F29" s="3"/>
      <c r="G29" s="110">
        <v>122.2</v>
      </c>
      <c r="H29" s="12" t="s">
        <v>41</v>
      </c>
      <c r="I29" s="3"/>
      <c r="J29" s="111">
        <v>225</v>
      </c>
      <c r="K29" s="111"/>
      <c r="L29" s="111"/>
      <c r="M29" s="111"/>
      <c r="N29" s="111">
        <v>100</v>
      </c>
      <c r="O29" s="3"/>
      <c r="P29" s="8">
        <f t="shared" si="5"/>
        <v>27495</v>
      </c>
      <c r="Q29" s="8">
        <f t="shared" si="6"/>
        <v>0</v>
      </c>
      <c r="R29" s="8">
        <f t="shared" si="7"/>
        <v>0</v>
      </c>
      <c r="S29" s="8">
        <f t="shared" si="8"/>
        <v>0</v>
      </c>
      <c r="T29" s="8">
        <f t="shared" si="9"/>
        <v>12220</v>
      </c>
      <c r="Y29"/>
    </row>
    <row r="30" spans="1:25" s="99" customFormat="1" ht="12.75" customHeight="1" x14ac:dyDescent="0.25">
      <c r="A30" s="7"/>
      <c r="C30" s="107" t="s">
        <v>71</v>
      </c>
      <c r="D30" s="108" t="s">
        <v>4</v>
      </c>
      <c r="E30" s="109" t="s">
        <v>1</v>
      </c>
      <c r="F30" s="3"/>
      <c r="G30" s="110">
        <v>122.2</v>
      </c>
      <c r="H30" s="12" t="s">
        <v>41</v>
      </c>
      <c r="I30" s="3"/>
      <c r="J30" s="111"/>
      <c r="K30" s="111">
        <v>420</v>
      </c>
      <c r="L30" s="111"/>
      <c r="M30" s="111"/>
      <c r="N30" s="111"/>
      <c r="O30" s="3"/>
      <c r="P30" s="8">
        <f t="shared" si="5"/>
        <v>0</v>
      </c>
      <c r="Q30" s="8">
        <f t="shared" si="6"/>
        <v>51324</v>
      </c>
      <c r="R30" s="8">
        <f t="shared" si="7"/>
        <v>0</v>
      </c>
      <c r="S30" s="8">
        <f t="shared" si="8"/>
        <v>0</v>
      </c>
      <c r="T30" s="8">
        <f t="shared" si="9"/>
        <v>0</v>
      </c>
      <c r="Y30"/>
    </row>
    <row r="31" spans="1:25" s="99" customFormat="1" ht="12.75" customHeight="1" x14ac:dyDescent="0.25">
      <c r="A31" s="7"/>
      <c r="C31" s="107" t="s">
        <v>72</v>
      </c>
      <c r="D31" s="108" t="s">
        <v>4</v>
      </c>
      <c r="E31" s="109" t="s">
        <v>1</v>
      </c>
      <c r="F31" s="3"/>
      <c r="G31" s="110">
        <v>122.2</v>
      </c>
      <c r="H31" s="12" t="s">
        <v>41</v>
      </c>
      <c r="I31" s="3"/>
      <c r="J31" s="111">
        <v>225</v>
      </c>
      <c r="K31" s="111"/>
      <c r="L31" s="111"/>
      <c r="M31" s="111"/>
      <c r="N31" s="111"/>
      <c r="O31" s="3"/>
      <c r="P31" s="8">
        <f t="shared" si="5"/>
        <v>27495</v>
      </c>
      <c r="Q31" s="8">
        <f t="shared" si="6"/>
        <v>0</v>
      </c>
      <c r="R31" s="8">
        <f t="shared" si="7"/>
        <v>0</v>
      </c>
      <c r="S31" s="8">
        <f t="shared" si="8"/>
        <v>0</v>
      </c>
      <c r="T31" s="8">
        <f t="shared" si="9"/>
        <v>0</v>
      </c>
      <c r="Y31"/>
    </row>
    <row r="32" spans="1:25" s="99" customFormat="1" ht="12.75" customHeight="1" x14ac:dyDescent="0.25">
      <c r="A32" s="7"/>
      <c r="C32" s="107" t="s">
        <v>73</v>
      </c>
      <c r="D32" s="108" t="s">
        <v>4</v>
      </c>
      <c r="E32" s="109" t="s">
        <v>1</v>
      </c>
      <c r="F32" s="3"/>
      <c r="G32" s="110">
        <v>122.2</v>
      </c>
      <c r="H32" s="12" t="s">
        <v>41</v>
      </c>
      <c r="I32" s="3"/>
      <c r="J32" s="111"/>
      <c r="K32" s="111"/>
      <c r="L32" s="111"/>
      <c r="M32" s="111">
        <v>343.875</v>
      </c>
      <c r="N32" s="111"/>
      <c r="O32" s="3"/>
      <c r="P32" s="8">
        <f t="shared" si="5"/>
        <v>0</v>
      </c>
      <c r="Q32" s="8">
        <f t="shared" si="6"/>
        <v>0</v>
      </c>
      <c r="R32" s="8">
        <f t="shared" si="7"/>
        <v>0</v>
      </c>
      <c r="S32" s="8">
        <f t="shared" si="8"/>
        <v>42021.525000000001</v>
      </c>
      <c r="T32" s="8">
        <f t="shared" si="9"/>
        <v>0</v>
      </c>
      <c r="Y32"/>
    </row>
    <row r="33" spans="1:25" s="99" customFormat="1" ht="12.75" customHeight="1" x14ac:dyDescent="0.25">
      <c r="A33" s="7"/>
      <c r="C33" s="107" t="s">
        <v>74</v>
      </c>
      <c r="D33" s="108" t="s">
        <v>4</v>
      </c>
      <c r="E33" s="109" t="s">
        <v>1</v>
      </c>
      <c r="F33" s="3"/>
      <c r="G33" s="110">
        <v>122.2</v>
      </c>
      <c r="H33" s="12" t="s">
        <v>41</v>
      </c>
      <c r="I33" s="3"/>
      <c r="J33" s="111">
        <v>700</v>
      </c>
      <c r="K33" s="111">
        <v>280</v>
      </c>
      <c r="L33" s="111">
        <v>1050</v>
      </c>
      <c r="M33" s="111">
        <v>280</v>
      </c>
      <c r="N33" s="111">
        <v>350</v>
      </c>
      <c r="O33" s="3"/>
      <c r="P33" s="8">
        <f t="shared" si="5"/>
        <v>85540</v>
      </c>
      <c r="Q33" s="8">
        <f t="shared" si="6"/>
        <v>34216</v>
      </c>
      <c r="R33" s="8">
        <f t="shared" si="7"/>
        <v>128310</v>
      </c>
      <c r="S33" s="8">
        <f t="shared" si="8"/>
        <v>34216</v>
      </c>
      <c r="T33" s="8">
        <f t="shared" si="9"/>
        <v>42770</v>
      </c>
      <c r="Y33"/>
    </row>
    <row r="34" spans="1:25" s="99" customFormat="1" ht="12.75" customHeight="1" x14ac:dyDescent="0.25">
      <c r="A34" s="7"/>
      <c r="C34" s="107" t="s">
        <v>75</v>
      </c>
      <c r="D34" s="108" t="s">
        <v>4</v>
      </c>
      <c r="E34" s="109" t="s">
        <v>1</v>
      </c>
      <c r="F34" s="3"/>
      <c r="G34" s="110">
        <v>122.2</v>
      </c>
      <c r="H34" s="12" t="s">
        <v>41</v>
      </c>
      <c r="I34" s="3"/>
      <c r="J34" s="111"/>
      <c r="K34" s="111">
        <v>280</v>
      </c>
      <c r="L34" s="111"/>
      <c r="M34" s="111"/>
      <c r="N34" s="111">
        <v>280</v>
      </c>
      <c r="O34" s="3"/>
      <c r="P34" s="8">
        <f t="shared" si="5"/>
        <v>0</v>
      </c>
      <c r="Q34" s="8">
        <f t="shared" si="6"/>
        <v>34216</v>
      </c>
      <c r="R34" s="8">
        <f t="shared" si="7"/>
        <v>0</v>
      </c>
      <c r="S34" s="8">
        <f t="shared" si="8"/>
        <v>0</v>
      </c>
      <c r="T34" s="8">
        <f t="shared" si="9"/>
        <v>34216</v>
      </c>
      <c r="Y34"/>
    </row>
    <row r="35" spans="1:25" s="99" customFormat="1" ht="12.75" customHeight="1" x14ac:dyDescent="0.25">
      <c r="A35" s="7"/>
      <c r="C35" s="107" t="s">
        <v>76</v>
      </c>
      <c r="D35" s="108" t="s">
        <v>4</v>
      </c>
      <c r="E35" s="109" t="s">
        <v>1</v>
      </c>
      <c r="F35" s="3"/>
      <c r="G35" s="110">
        <v>122.2</v>
      </c>
      <c r="H35" s="12" t="s">
        <v>41</v>
      </c>
      <c r="I35" s="3"/>
      <c r="J35" s="111">
        <v>70</v>
      </c>
      <c r="K35" s="111">
        <v>650</v>
      </c>
      <c r="L35" s="111"/>
      <c r="M35" s="111"/>
      <c r="N35" s="111"/>
      <c r="O35" s="3"/>
      <c r="P35" s="8">
        <f t="shared" si="5"/>
        <v>8554</v>
      </c>
      <c r="Q35" s="8">
        <f t="shared" si="6"/>
        <v>79430</v>
      </c>
      <c r="R35" s="8">
        <f t="shared" si="7"/>
        <v>0</v>
      </c>
      <c r="S35" s="8">
        <f t="shared" si="8"/>
        <v>0</v>
      </c>
      <c r="T35" s="8">
        <f t="shared" si="9"/>
        <v>0</v>
      </c>
      <c r="Y35"/>
    </row>
    <row r="36" spans="1:25" s="99" customFormat="1" ht="12.75" customHeight="1" x14ac:dyDescent="0.25">
      <c r="A36" s="7"/>
      <c r="C36" s="107" t="s">
        <v>77</v>
      </c>
      <c r="D36" s="108" t="s">
        <v>4</v>
      </c>
      <c r="E36" s="109" t="s">
        <v>1</v>
      </c>
      <c r="F36" s="3"/>
      <c r="G36" s="110">
        <v>122.2</v>
      </c>
      <c r="H36" s="12" t="s">
        <v>41</v>
      </c>
      <c r="I36" s="3"/>
      <c r="J36" s="111">
        <v>175</v>
      </c>
      <c r="K36" s="111"/>
      <c r="L36" s="111"/>
      <c r="M36" s="111"/>
      <c r="N36" s="111"/>
      <c r="O36" s="3"/>
      <c r="P36" s="8">
        <f t="shared" si="5"/>
        <v>21385</v>
      </c>
      <c r="Q36" s="8">
        <f t="shared" si="6"/>
        <v>0</v>
      </c>
      <c r="R36" s="8">
        <f t="shared" si="7"/>
        <v>0</v>
      </c>
      <c r="S36" s="8">
        <f t="shared" si="8"/>
        <v>0</v>
      </c>
      <c r="T36" s="8">
        <f t="shared" si="9"/>
        <v>0</v>
      </c>
      <c r="Y36"/>
    </row>
    <row r="37" spans="1:25" ht="12.75" customHeight="1" x14ac:dyDescent="0.25">
      <c r="A37" s="7"/>
      <c r="C37" s="99"/>
      <c r="D37" s="99"/>
      <c r="E37" s="99"/>
      <c r="F37" s="3"/>
      <c r="G37" s="99"/>
      <c r="I37" s="3"/>
      <c r="J37" s="99"/>
      <c r="K37" s="99"/>
      <c r="L37" s="99"/>
      <c r="M37" s="3"/>
      <c r="N37" s="99"/>
      <c r="O37" s="3"/>
      <c r="Y37"/>
    </row>
    <row r="38" spans="1:25" ht="12.75" customHeight="1" x14ac:dyDescent="0.25">
      <c r="A38" s="7"/>
      <c r="C38" s="99"/>
      <c r="D38" s="99"/>
      <c r="E38" s="99"/>
      <c r="F38" s="3"/>
      <c r="G38" s="99"/>
      <c r="I38" s="3"/>
      <c r="J38" s="99"/>
      <c r="K38" s="99"/>
      <c r="L38" s="99"/>
      <c r="M38" s="3"/>
      <c r="N38" s="99"/>
      <c r="O38" s="3"/>
      <c r="Y38"/>
    </row>
    <row r="39" spans="1:25" ht="12.75" customHeight="1" x14ac:dyDescent="0.25">
      <c r="A39" s="7"/>
      <c r="C39" s="107" t="s">
        <v>51</v>
      </c>
      <c r="D39" s="108" t="s">
        <v>4</v>
      </c>
      <c r="E39" s="109" t="s">
        <v>0</v>
      </c>
      <c r="F39" s="3"/>
      <c r="G39" s="126">
        <v>30000</v>
      </c>
      <c r="H39" s="12" t="s">
        <v>42</v>
      </c>
      <c r="I39" s="3"/>
      <c r="J39" s="111">
        <v>0.7</v>
      </c>
      <c r="K39" s="111"/>
      <c r="L39" s="111"/>
      <c r="M39" s="111"/>
      <c r="N39" s="111">
        <v>0.7</v>
      </c>
      <c r="O39" s="3"/>
      <c r="P39" s="8">
        <f t="shared" ref="P39" si="10">J39*$G39</f>
        <v>21000</v>
      </c>
      <c r="Q39" s="8">
        <f t="shared" ref="Q39" si="11">K39*$G39</f>
        <v>0</v>
      </c>
      <c r="R39" s="8">
        <f t="shared" ref="R39" si="12">L39*$G39</f>
        <v>0</v>
      </c>
      <c r="S39" s="8">
        <f t="shared" ref="S39" si="13">M39*$G39</f>
        <v>0</v>
      </c>
      <c r="T39" s="8">
        <f t="shared" ref="T39" si="14">N39*$G39</f>
        <v>21000</v>
      </c>
      <c r="Y39"/>
    </row>
    <row r="40" spans="1:25" s="99" customFormat="1" ht="12.75" customHeight="1" x14ac:dyDescent="0.25">
      <c r="A40" s="7"/>
      <c r="C40" s="107" t="s">
        <v>52</v>
      </c>
      <c r="D40" s="108" t="s">
        <v>4</v>
      </c>
      <c r="E40" s="109" t="s">
        <v>0</v>
      </c>
      <c r="F40" s="3"/>
      <c r="G40" s="126">
        <v>150000</v>
      </c>
      <c r="H40" s="12" t="s">
        <v>42</v>
      </c>
      <c r="I40" s="3"/>
      <c r="J40" s="111">
        <v>0.93333333333333324</v>
      </c>
      <c r="K40" s="111"/>
      <c r="L40" s="111"/>
      <c r="M40" s="111"/>
      <c r="N40" s="111">
        <v>0.7</v>
      </c>
      <c r="O40" s="3"/>
      <c r="P40" s="8">
        <f t="shared" ref="P40:P65" si="15">J40*$G40</f>
        <v>140000</v>
      </c>
      <c r="Q40" s="8">
        <f t="shared" ref="Q40:Q65" si="16">K40*$G40</f>
        <v>0</v>
      </c>
      <c r="R40" s="8">
        <f t="shared" ref="R40:R65" si="17">L40*$G40</f>
        <v>0</v>
      </c>
      <c r="S40" s="8">
        <f t="shared" ref="S40:S65" si="18">M40*$G40</f>
        <v>0</v>
      </c>
      <c r="T40" s="8">
        <f t="shared" ref="T40:T65" si="19">N40*$G40</f>
        <v>105000</v>
      </c>
      <c r="Y40"/>
    </row>
    <row r="41" spans="1:25" s="99" customFormat="1" ht="12.75" customHeight="1" x14ac:dyDescent="0.25">
      <c r="A41" s="7"/>
      <c r="C41" s="107" t="s">
        <v>53</v>
      </c>
      <c r="D41" s="108" t="s">
        <v>4</v>
      </c>
      <c r="E41" s="109" t="s">
        <v>0</v>
      </c>
      <c r="F41" s="3"/>
      <c r="G41" s="126">
        <v>100000</v>
      </c>
      <c r="H41" s="12" t="s">
        <v>42</v>
      </c>
      <c r="I41" s="3"/>
      <c r="J41" s="111">
        <v>1.4</v>
      </c>
      <c r="K41" s="111"/>
      <c r="L41" s="111"/>
      <c r="M41" s="111">
        <v>0.7</v>
      </c>
      <c r="N41" s="111"/>
      <c r="O41" s="3"/>
      <c r="P41" s="8">
        <f t="shared" si="15"/>
        <v>140000</v>
      </c>
      <c r="Q41" s="8">
        <f t="shared" si="16"/>
        <v>0</v>
      </c>
      <c r="R41" s="8">
        <f t="shared" si="17"/>
        <v>0</v>
      </c>
      <c r="S41" s="8">
        <f t="shared" si="18"/>
        <v>70000</v>
      </c>
      <c r="T41" s="8">
        <f t="shared" si="19"/>
        <v>0</v>
      </c>
      <c r="Y41"/>
    </row>
    <row r="42" spans="1:25" s="99" customFormat="1" ht="12.75" customHeight="1" x14ac:dyDescent="0.25">
      <c r="A42" s="7"/>
      <c r="C42" s="107" t="s">
        <v>54</v>
      </c>
      <c r="D42" s="108" t="s">
        <v>4</v>
      </c>
      <c r="E42" s="109" t="s">
        <v>0</v>
      </c>
      <c r="F42" s="3"/>
      <c r="G42" s="126">
        <v>30000</v>
      </c>
      <c r="H42" s="12" t="s">
        <v>42</v>
      </c>
      <c r="I42" s="3"/>
      <c r="J42" s="111"/>
      <c r="K42" s="111">
        <v>0.7</v>
      </c>
      <c r="L42" s="111"/>
      <c r="M42" s="111">
        <v>0.7</v>
      </c>
      <c r="N42" s="111"/>
      <c r="O42" s="3"/>
      <c r="P42" s="8">
        <f t="shared" si="15"/>
        <v>0</v>
      </c>
      <c r="Q42" s="8">
        <f t="shared" si="16"/>
        <v>21000</v>
      </c>
      <c r="R42" s="8">
        <f t="shared" si="17"/>
        <v>0</v>
      </c>
      <c r="S42" s="8">
        <f t="shared" si="18"/>
        <v>21000</v>
      </c>
      <c r="T42" s="8">
        <f t="shared" si="19"/>
        <v>0</v>
      </c>
      <c r="Y42"/>
    </row>
    <row r="43" spans="1:25" s="99" customFormat="1" ht="12.75" customHeight="1" x14ac:dyDescent="0.25">
      <c r="A43" s="7"/>
      <c r="C43" s="107" t="s">
        <v>55</v>
      </c>
      <c r="D43" s="108" t="s">
        <v>4</v>
      </c>
      <c r="E43" s="109" t="s">
        <v>0</v>
      </c>
      <c r="F43" s="3"/>
      <c r="G43" s="126">
        <v>70000</v>
      </c>
      <c r="H43" s="12" t="s">
        <v>42</v>
      </c>
      <c r="I43" s="3"/>
      <c r="J43" s="111">
        <v>0.7</v>
      </c>
      <c r="K43" s="111">
        <v>1.4</v>
      </c>
      <c r="L43" s="111">
        <v>2.0999999999999996</v>
      </c>
      <c r="M43" s="111">
        <v>1.4</v>
      </c>
      <c r="N43" s="111">
        <v>1.4</v>
      </c>
      <c r="O43" s="3"/>
      <c r="P43" s="8">
        <f t="shared" si="15"/>
        <v>49000</v>
      </c>
      <c r="Q43" s="8">
        <f t="shared" si="16"/>
        <v>98000</v>
      </c>
      <c r="R43" s="8">
        <f t="shared" si="17"/>
        <v>146999.99999999997</v>
      </c>
      <c r="S43" s="8">
        <f t="shared" si="18"/>
        <v>98000</v>
      </c>
      <c r="T43" s="8">
        <f t="shared" si="19"/>
        <v>98000</v>
      </c>
      <c r="Y43"/>
    </row>
    <row r="44" spans="1:25" s="99" customFormat="1" ht="12.75" customHeight="1" x14ac:dyDescent="0.25">
      <c r="A44" s="7"/>
      <c r="C44" s="107" t="s">
        <v>56</v>
      </c>
      <c r="D44" s="108" t="s">
        <v>4</v>
      </c>
      <c r="E44" s="109" t="s">
        <v>0</v>
      </c>
      <c r="F44" s="3"/>
      <c r="G44" s="126">
        <v>350000</v>
      </c>
      <c r="H44" s="12" t="s">
        <v>42</v>
      </c>
      <c r="I44" s="3"/>
      <c r="J44" s="111"/>
      <c r="K44" s="111"/>
      <c r="L44" s="111"/>
      <c r="M44" s="111"/>
      <c r="N44" s="111">
        <v>0.7</v>
      </c>
      <c r="O44" s="3"/>
      <c r="P44" s="8">
        <f t="shared" si="15"/>
        <v>0</v>
      </c>
      <c r="Q44" s="8">
        <f t="shared" si="16"/>
        <v>0</v>
      </c>
      <c r="R44" s="8">
        <f t="shared" si="17"/>
        <v>0</v>
      </c>
      <c r="S44" s="8">
        <f t="shared" si="18"/>
        <v>0</v>
      </c>
      <c r="T44" s="8">
        <f t="shared" si="19"/>
        <v>244999.99999999997</v>
      </c>
      <c r="Y44"/>
    </row>
    <row r="45" spans="1:25" s="99" customFormat="1" ht="12.75" customHeight="1" x14ac:dyDescent="0.25">
      <c r="A45" s="7"/>
      <c r="C45" s="107" t="s">
        <v>57</v>
      </c>
      <c r="D45" s="108" t="s">
        <v>4</v>
      </c>
      <c r="E45" s="109" t="s">
        <v>0</v>
      </c>
      <c r="F45" s="3"/>
      <c r="G45" s="126">
        <v>50000</v>
      </c>
      <c r="H45" s="12" t="s">
        <v>42</v>
      </c>
      <c r="I45" s="3"/>
      <c r="J45" s="111">
        <v>0.7</v>
      </c>
      <c r="K45" s="111"/>
      <c r="L45" s="111">
        <v>0.7</v>
      </c>
      <c r="M45" s="111"/>
      <c r="N45" s="111"/>
      <c r="O45" s="3"/>
      <c r="P45" s="8">
        <f t="shared" si="15"/>
        <v>35000</v>
      </c>
      <c r="Q45" s="8">
        <f t="shared" si="16"/>
        <v>0</v>
      </c>
      <c r="R45" s="8">
        <f t="shared" si="17"/>
        <v>35000</v>
      </c>
      <c r="S45" s="8">
        <f t="shared" si="18"/>
        <v>0</v>
      </c>
      <c r="T45" s="8">
        <f t="shared" si="19"/>
        <v>0</v>
      </c>
      <c r="Y45"/>
    </row>
    <row r="46" spans="1:25" s="99" customFormat="1" ht="12.75" customHeight="1" x14ac:dyDescent="0.25">
      <c r="A46" s="7"/>
      <c r="C46" s="107" t="s">
        <v>58</v>
      </c>
      <c r="D46" s="108" t="s">
        <v>4</v>
      </c>
      <c r="E46" s="109" t="s">
        <v>0</v>
      </c>
      <c r="F46" s="3"/>
      <c r="G46" s="126">
        <v>30000</v>
      </c>
      <c r="H46" s="12" t="s">
        <v>42</v>
      </c>
      <c r="I46" s="3"/>
      <c r="J46" s="111">
        <v>1.4</v>
      </c>
      <c r="K46" s="111"/>
      <c r="L46" s="111">
        <v>2.38</v>
      </c>
      <c r="M46" s="111"/>
      <c r="N46" s="111">
        <v>0.7</v>
      </c>
      <c r="O46" s="3"/>
      <c r="P46" s="8">
        <f t="shared" si="15"/>
        <v>42000</v>
      </c>
      <c r="Q46" s="8">
        <f t="shared" si="16"/>
        <v>0</v>
      </c>
      <c r="R46" s="8">
        <f t="shared" si="17"/>
        <v>71400</v>
      </c>
      <c r="S46" s="8">
        <f t="shared" si="18"/>
        <v>0</v>
      </c>
      <c r="T46" s="8">
        <f t="shared" si="19"/>
        <v>21000</v>
      </c>
      <c r="Y46"/>
    </row>
    <row r="47" spans="1:25" s="99" customFormat="1" ht="12.75" customHeight="1" x14ac:dyDescent="0.25">
      <c r="A47" s="7"/>
      <c r="C47" s="107" t="s">
        <v>59</v>
      </c>
      <c r="D47" s="108" t="s">
        <v>4</v>
      </c>
      <c r="E47" s="109" t="s">
        <v>0</v>
      </c>
      <c r="F47" s="3"/>
      <c r="G47" s="126">
        <v>320000</v>
      </c>
      <c r="H47" s="12" t="s">
        <v>42</v>
      </c>
      <c r="I47" s="3"/>
      <c r="J47" s="111">
        <v>0.7</v>
      </c>
      <c r="K47" s="111"/>
      <c r="L47" s="111"/>
      <c r="M47" s="111"/>
      <c r="N47" s="111"/>
      <c r="O47" s="3"/>
      <c r="P47" s="8">
        <f t="shared" si="15"/>
        <v>224000</v>
      </c>
      <c r="Q47" s="8">
        <f t="shared" si="16"/>
        <v>0</v>
      </c>
      <c r="R47" s="8">
        <f t="shared" si="17"/>
        <v>0</v>
      </c>
      <c r="S47" s="8">
        <f t="shared" si="18"/>
        <v>0</v>
      </c>
      <c r="T47" s="8">
        <f t="shared" si="19"/>
        <v>0</v>
      </c>
      <c r="Y47"/>
    </row>
    <row r="48" spans="1:25" s="99" customFormat="1" ht="12.75" customHeight="1" x14ac:dyDescent="0.25">
      <c r="A48" s="7"/>
      <c r="C48" s="107" t="s">
        <v>60</v>
      </c>
      <c r="D48" s="108" t="s">
        <v>4</v>
      </c>
      <c r="E48" s="109" t="s">
        <v>0</v>
      </c>
      <c r="F48" s="3"/>
      <c r="G48" s="126">
        <v>100000</v>
      </c>
      <c r="H48" s="12" t="s">
        <v>42</v>
      </c>
      <c r="I48" s="3"/>
      <c r="J48" s="111"/>
      <c r="K48" s="111">
        <v>3.5</v>
      </c>
      <c r="L48" s="111"/>
      <c r="M48" s="111">
        <v>0.7</v>
      </c>
      <c r="N48" s="111"/>
      <c r="O48" s="3"/>
      <c r="P48" s="8">
        <f t="shared" si="15"/>
        <v>0</v>
      </c>
      <c r="Q48" s="8">
        <f t="shared" si="16"/>
        <v>350000</v>
      </c>
      <c r="R48" s="8">
        <f t="shared" si="17"/>
        <v>0</v>
      </c>
      <c r="S48" s="8">
        <f t="shared" si="18"/>
        <v>70000</v>
      </c>
      <c r="T48" s="8">
        <f t="shared" si="19"/>
        <v>0</v>
      </c>
      <c r="Y48"/>
    </row>
    <row r="49" spans="1:25" s="99" customFormat="1" ht="12.75" customHeight="1" x14ac:dyDescent="0.25">
      <c r="A49" s="7"/>
      <c r="C49" s="107" t="s">
        <v>61</v>
      </c>
      <c r="D49" s="108" t="s">
        <v>4</v>
      </c>
      <c r="E49" s="109" t="s">
        <v>0</v>
      </c>
      <c r="F49" s="3"/>
      <c r="G49" s="126">
        <v>50000</v>
      </c>
      <c r="H49" s="12" t="s">
        <v>42</v>
      </c>
      <c r="I49" s="3"/>
      <c r="J49" s="111">
        <v>0.7</v>
      </c>
      <c r="K49" s="111"/>
      <c r="L49" s="111"/>
      <c r="M49" s="111"/>
      <c r="N49" s="111">
        <v>0.7</v>
      </c>
      <c r="O49" s="3"/>
      <c r="P49" s="8">
        <f t="shared" si="15"/>
        <v>35000</v>
      </c>
      <c r="Q49" s="8">
        <f t="shared" si="16"/>
        <v>0</v>
      </c>
      <c r="R49" s="8">
        <f t="shared" si="17"/>
        <v>0</v>
      </c>
      <c r="S49" s="8">
        <f t="shared" si="18"/>
        <v>0</v>
      </c>
      <c r="T49" s="8">
        <f t="shared" si="19"/>
        <v>35000</v>
      </c>
      <c r="Y49"/>
    </row>
    <row r="50" spans="1:25" s="99" customFormat="1" ht="12.75" customHeight="1" x14ac:dyDescent="0.25">
      <c r="A50" s="7"/>
      <c r="C50" s="107" t="s">
        <v>62</v>
      </c>
      <c r="D50" s="108" t="s">
        <v>4</v>
      </c>
      <c r="E50" s="109" t="s">
        <v>0</v>
      </c>
      <c r="F50" s="3"/>
      <c r="G50" s="126">
        <v>50000</v>
      </c>
      <c r="H50" s="12" t="s">
        <v>42</v>
      </c>
      <c r="I50" s="3"/>
      <c r="J50" s="111"/>
      <c r="K50" s="111">
        <v>0.7</v>
      </c>
      <c r="L50" s="111"/>
      <c r="M50" s="111"/>
      <c r="N50" s="111"/>
      <c r="O50" s="3"/>
      <c r="P50" s="8">
        <f t="shared" si="15"/>
        <v>0</v>
      </c>
      <c r="Q50" s="8">
        <f t="shared" si="16"/>
        <v>35000</v>
      </c>
      <c r="R50" s="8">
        <f t="shared" si="17"/>
        <v>0</v>
      </c>
      <c r="S50" s="8">
        <f t="shared" si="18"/>
        <v>0</v>
      </c>
      <c r="T50" s="8">
        <f t="shared" si="19"/>
        <v>0</v>
      </c>
      <c r="Y50"/>
    </row>
    <row r="51" spans="1:25" s="99" customFormat="1" ht="12.75" customHeight="1" x14ac:dyDescent="0.25">
      <c r="A51" s="7"/>
      <c r="C51" s="107" t="s">
        <v>63</v>
      </c>
      <c r="D51" s="108" t="s">
        <v>4</v>
      </c>
      <c r="E51" s="109" t="s">
        <v>0</v>
      </c>
      <c r="F51" s="3"/>
      <c r="G51" s="126">
        <v>140000</v>
      </c>
      <c r="H51" s="12" t="s">
        <v>42</v>
      </c>
      <c r="I51" s="3"/>
      <c r="J51" s="111">
        <v>0.7</v>
      </c>
      <c r="K51" s="111"/>
      <c r="L51" s="111"/>
      <c r="M51" s="111">
        <v>0.7</v>
      </c>
      <c r="N51" s="111"/>
      <c r="O51" s="3"/>
      <c r="P51" s="8">
        <f t="shared" si="15"/>
        <v>98000</v>
      </c>
      <c r="Q51" s="8">
        <f t="shared" si="16"/>
        <v>0</v>
      </c>
      <c r="R51" s="8">
        <f t="shared" si="17"/>
        <v>0</v>
      </c>
      <c r="S51" s="8">
        <f t="shared" si="18"/>
        <v>98000</v>
      </c>
      <c r="T51" s="8">
        <f t="shared" si="19"/>
        <v>0</v>
      </c>
      <c r="Y51"/>
    </row>
    <row r="52" spans="1:25" s="99" customFormat="1" ht="12.75" customHeight="1" x14ac:dyDescent="0.25">
      <c r="A52" s="7"/>
      <c r="C52" s="107" t="s">
        <v>64</v>
      </c>
      <c r="D52" s="108" t="s">
        <v>4</v>
      </c>
      <c r="E52" s="109" t="s">
        <v>0</v>
      </c>
      <c r="F52" s="3"/>
      <c r="G52" s="126">
        <v>100000</v>
      </c>
      <c r="H52" s="12" t="s">
        <v>42</v>
      </c>
      <c r="I52" s="3"/>
      <c r="J52" s="111">
        <v>0.7</v>
      </c>
      <c r="K52" s="111"/>
      <c r="L52" s="111"/>
      <c r="M52" s="111">
        <v>0.7</v>
      </c>
      <c r="N52" s="111"/>
      <c r="O52" s="3"/>
      <c r="P52" s="8">
        <f t="shared" si="15"/>
        <v>70000</v>
      </c>
      <c r="Q52" s="8">
        <f t="shared" si="16"/>
        <v>0</v>
      </c>
      <c r="R52" s="8">
        <f t="shared" si="17"/>
        <v>0</v>
      </c>
      <c r="S52" s="8">
        <f t="shared" si="18"/>
        <v>70000</v>
      </c>
      <c r="T52" s="8">
        <f t="shared" si="19"/>
        <v>0</v>
      </c>
      <c r="Y52"/>
    </row>
    <row r="53" spans="1:25" s="99" customFormat="1" ht="12.75" customHeight="1" x14ac:dyDescent="0.25">
      <c r="A53" s="7"/>
      <c r="C53" s="107" t="s">
        <v>65</v>
      </c>
      <c r="D53" s="108" t="s">
        <v>4</v>
      </c>
      <c r="E53" s="109" t="s">
        <v>0</v>
      </c>
      <c r="F53" s="3"/>
      <c r="G53" s="126">
        <v>20000</v>
      </c>
      <c r="H53" s="12" t="s">
        <v>42</v>
      </c>
      <c r="I53" s="3"/>
      <c r="J53" s="111">
        <v>0.7</v>
      </c>
      <c r="K53" s="111"/>
      <c r="L53" s="111">
        <v>0.7</v>
      </c>
      <c r="M53" s="111"/>
      <c r="N53" s="111">
        <v>0.7</v>
      </c>
      <c r="O53" s="3"/>
      <c r="P53" s="8">
        <f t="shared" si="15"/>
        <v>14000</v>
      </c>
      <c r="Q53" s="8">
        <f t="shared" si="16"/>
        <v>0</v>
      </c>
      <c r="R53" s="8">
        <f t="shared" si="17"/>
        <v>14000</v>
      </c>
      <c r="S53" s="8">
        <f t="shared" si="18"/>
        <v>0</v>
      </c>
      <c r="T53" s="8">
        <f t="shared" si="19"/>
        <v>14000</v>
      </c>
      <c r="Y53"/>
    </row>
    <row r="54" spans="1:25" s="99" customFormat="1" ht="12.75" customHeight="1" x14ac:dyDescent="0.25">
      <c r="A54" s="7"/>
      <c r="C54" s="107" t="s">
        <v>66</v>
      </c>
      <c r="D54" s="108" t="s">
        <v>4</v>
      </c>
      <c r="E54" s="109" t="s">
        <v>0</v>
      </c>
      <c r="F54" s="3"/>
      <c r="G54" s="126">
        <v>25000</v>
      </c>
      <c r="H54" s="12" t="s">
        <v>42</v>
      </c>
      <c r="I54" s="3"/>
      <c r="J54" s="111">
        <v>1.1199999999999999</v>
      </c>
      <c r="K54" s="111"/>
      <c r="L54" s="111"/>
      <c r="M54" s="111">
        <v>0.7</v>
      </c>
      <c r="N54" s="111"/>
      <c r="O54" s="3"/>
      <c r="P54" s="8">
        <f t="shared" si="15"/>
        <v>27999.999999999996</v>
      </c>
      <c r="Q54" s="8">
        <f t="shared" si="16"/>
        <v>0</v>
      </c>
      <c r="R54" s="8">
        <f t="shared" si="17"/>
        <v>0</v>
      </c>
      <c r="S54" s="8">
        <f t="shared" si="18"/>
        <v>17500</v>
      </c>
      <c r="T54" s="8">
        <f t="shared" si="19"/>
        <v>0</v>
      </c>
      <c r="Y54"/>
    </row>
    <row r="55" spans="1:25" s="99" customFormat="1" ht="12.75" customHeight="1" x14ac:dyDescent="0.25">
      <c r="A55" s="7"/>
      <c r="C55" s="107" t="s">
        <v>67</v>
      </c>
      <c r="D55" s="108" t="s">
        <v>4</v>
      </c>
      <c r="E55" s="109" t="s">
        <v>0</v>
      </c>
      <c r="F55" s="3"/>
      <c r="G55" s="126">
        <v>50000</v>
      </c>
      <c r="H55" s="12" t="s">
        <v>42</v>
      </c>
      <c r="I55" s="3"/>
      <c r="J55" s="111"/>
      <c r="K55" s="111"/>
      <c r="L55" s="111"/>
      <c r="M55" s="111">
        <v>0.7</v>
      </c>
      <c r="N55" s="111">
        <v>2.17</v>
      </c>
      <c r="O55" s="3"/>
      <c r="P55" s="8">
        <f t="shared" si="15"/>
        <v>0</v>
      </c>
      <c r="Q55" s="8">
        <f t="shared" si="16"/>
        <v>0</v>
      </c>
      <c r="R55" s="8">
        <f t="shared" si="17"/>
        <v>0</v>
      </c>
      <c r="S55" s="8">
        <f t="shared" si="18"/>
        <v>35000</v>
      </c>
      <c r="T55" s="8">
        <f t="shared" si="19"/>
        <v>108500</v>
      </c>
      <c r="Y55"/>
    </row>
    <row r="56" spans="1:25" s="99" customFormat="1" ht="12.75" customHeight="1" x14ac:dyDescent="0.25">
      <c r="A56" s="7"/>
      <c r="C56" s="107" t="s">
        <v>68</v>
      </c>
      <c r="D56" s="108" t="s">
        <v>4</v>
      </c>
      <c r="E56" s="109" t="s">
        <v>0</v>
      </c>
      <c r="F56" s="3"/>
      <c r="G56" s="126">
        <v>200000</v>
      </c>
      <c r="H56" s="12" t="s">
        <v>42</v>
      </c>
      <c r="I56" s="3"/>
      <c r="J56" s="111">
        <v>2.0999999999999996</v>
      </c>
      <c r="K56" s="111"/>
      <c r="L56" s="111">
        <v>0.7</v>
      </c>
      <c r="M56" s="111"/>
      <c r="N56" s="111"/>
      <c r="O56" s="3"/>
      <c r="P56" s="8">
        <f t="shared" si="15"/>
        <v>419999.99999999994</v>
      </c>
      <c r="Q56" s="8">
        <f t="shared" si="16"/>
        <v>0</v>
      </c>
      <c r="R56" s="8">
        <f t="shared" si="17"/>
        <v>140000</v>
      </c>
      <c r="S56" s="8">
        <f t="shared" si="18"/>
        <v>0</v>
      </c>
      <c r="T56" s="8">
        <f t="shared" si="19"/>
        <v>0</v>
      </c>
      <c r="Y56"/>
    </row>
    <row r="57" spans="1:25" s="99" customFormat="1" ht="12.75" customHeight="1" x14ac:dyDescent="0.25">
      <c r="A57" s="7"/>
      <c r="C57" s="107" t="s">
        <v>69</v>
      </c>
      <c r="D57" s="108" t="s">
        <v>4</v>
      </c>
      <c r="E57" s="109" t="s">
        <v>0</v>
      </c>
      <c r="F57" s="3"/>
      <c r="G57" s="126">
        <v>85000</v>
      </c>
      <c r="H57" s="12" t="s">
        <v>42</v>
      </c>
      <c r="I57" s="3"/>
      <c r="J57" s="111">
        <v>0.7</v>
      </c>
      <c r="K57" s="111"/>
      <c r="L57" s="111"/>
      <c r="M57" s="111"/>
      <c r="N57" s="111"/>
      <c r="O57" s="3"/>
      <c r="P57" s="8">
        <f t="shared" si="15"/>
        <v>59499.999999999993</v>
      </c>
      <c r="Q57" s="8">
        <f t="shared" si="16"/>
        <v>0</v>
      </c>
      <c r="R57" s="8">
        <f t="shared" si="17"/>
        <v>0</v>
      </c>
      <c r="S57" s="8">
        <f t="shared" si="18"/>
        <v>0</v>
      </c>
      <c r="T57" s="8">
        <f t="shared" si="19"/>
        <v>0</v>
      </c>
      <c r="Y57"/>
    </row>
    <row r="58" spans="1:25" s="99" customFormat="1" ht="12.75" customHeight="1" x14ac:dyDescent="0.25">
      <c r="A58" s="7"/>
      <c r="C58" s="107" t="s">
        <v>70</v>
      </c>
      <c r="D58" s="108" t="s">
        <v>4</v>
      </c>
      <c r="E58" s="109" t="s">
        <v>0</v>
      </c>
      <c r="F58" s="3"/>
      <c r="G58" s="126">
        <v>25000</v>
      </c>
      <c r="H58" s="12" t="s">
        <v>42</v>
      </c>
      <c r="I58" s="3"/>
      <c r="J58" s="111">
        <v>2.0999999999999996</v>
      </c>
      <c r="K58" s="111"/>
      <c r="L58" s="111"/>
      <c r="M58" s="111"/>
      <c r="N58" s="111">
        <v>0.7</v>
      </c>
      <c r="O58" s="3"/>
      <c r="P58" s="8">
        <f t="shared" si="15"/>
        <v>52499.999999999993</v>
      </c>
      <c r="Q58" s="8">
        <f t="shared" si="16"/>
        <v>0</v>
      </c>
      <c r="R58" s="8">
        <f t="shared" si="17"/>
        <v>0</v>
      </c>
      <c r="S58" s="8">
        <f t="shared" si="18"/>
        <v>0</v>
      </c>
      <c r="T58" s="8">
        <f t="shared" si="19"/>
        <v>17500</v>
      </c>
      <c r="Y58"/>
    </row>
    <row r="59" spans="1:25" s="99" customFormat="1" ht="12.75" customHeight="1" x14ac:dyDescent="0.25">
      <c r="A59" s="7"/>
      <c r="C59" s="107" t="s">
        <v>71</v>
      </c>
      <c r="D59" s="108" t="s">
        <v>4</v>
      </c>
      <c r="E59" s="109" t="s">
        <v>0</v>
      </c>
      <c r="F59" s="3"/>
      <c r="G59" s="126">
        <v>150000</v>
      </c>
      <c r="H59" s="12" t="s">
        <v>42</v>
      </c>
      <c r="I59" s="3"/>
      <c r="J59" s="111"/>
      <c r="K59" s="111">
        <v>0.7</v>
      </c>
      <c r="L59" s="111"/>
      <c r="M59" s="111"/>
      <c r="N59" s="111"/>
      <c r="O59" s="3"/>
      <c r="P59" s="8">
        <f t="shared" si="15"/>
        <v>0</v>
      </c>
      <c r="Q59" s="8">
        <f t="shared" si="16"/>
        <v>105000</v>
      </c>
      <c r="R59" s="8">
        <f t="shared" si="17"/>
        <v>0</v>
      </c>
      <c r="S59" s="8">
        <f t="shared" si="18"/>
        <v>0</v>
      </c>
      <c r="T59" s="8">
        <f t="shared" si="19"/>
        <v>0</v>
      </c>
      <c r="Y59"/>
    </row>
    <row r="60" spans="1:25" s="99" customFormat="1" ht="12.75" customHeight="1" x14ac:dyDescent="0.25">
      <c r="A60" s="7"/>
      <c r="C60" s="107" t="s">
        <v>72</v>
      </c>
      <c r="D60" s="108" t="s">
        <v>4</v>
      </c>
      <c r="E60" s="109" t="s">
        <v>0</v>
      </c>
      <c r="F60" s="3"/>
      <c r="G60" s="126">
        <v>100000</v>
      </c>
      <c r="H60" s="12" t="s">
        <v>42</v>
      </c>
      <c r="I60" s="3"/>
      <c r="J60" s="111">
        <v>0.7</v>
      </c>
      <c r="K60" s="111"/>
      <c r="L60" s="111"/>
      <c r="M60" s="111"/>
      <c r="N60" s="111"/>
      <c r="O60" s="3"/>
      <c r="P60" s="8">
        <f t="shared" si="15"/>
        <v>70000</v>
      </c>
      <c r="Q60" s="8">
        <f t="shared" si="16"/>
        <v>0</v>
      </c>
      <c r="R60" s="8">
        <f t="shared" si="17"/>
        <v>0</v>
      </c>
      <c r="S60" s="8">
        <f t="shared" si="18"/>
        <v>0</v>
      </c>
      <c r="T60" s="8">
        <f t="shared" si="19"/>
        <v>0</v>
      </c>
      <c r="Y60"/>
    </row>
    <row r="61" spans="1:25" s="99" customFormat="1" ht="12.75" customHeight="1" x14ac:dyDescent="0.25">
      <c r="A61" s="7"/>
      <c r="C61" s="107" t="s">
        <v>73</v>
      </c>
      <c r="D61" s="108" t="s">
        <v>4</v>
      </c>
      <c r="E61" s="109" t="s">
        <v>0</v>
      </c>
      <c r="F61" s="3"/>
      <c r="G61" s="126">
        <v>150000</v>
      </c>
      <c r="H61" s="12" t="s">
        <v>42</v>
      </c>
      <c r="I61" s="3"/>
      <c r="J61" s="111"/>
      <c r="K61" s="111"/>
      <c r="L61" s="111"/>
      <c r="M61" s="111">
        <v>0.7</v>
      </c>
      <c r="N61" s="111"/>
      <c r="O61" s="3"/>
      <c r="P61" s="8">
        <f t="shared" si="15"/>
        <v>0</v>
      </c>
      <c r="Q61" s="8">
        <f t="shared" si="16"/>
        <v>0</v>
      </c>
      <c r="R61" s="8">
        <f t="shared" si="17"/>
        <v>0</v>
      </c>
      <c r="S61" s="8">
        <f t="shared" si="18"/>
        <v>105000</v>
      </c>
      <c r="T61" s="8">
        <f t="shared" si="19"/>
        <v>0</v>
      </c>
      <c r="Y61"/>
    </row>
    <row r="62" spans="1:25" s="99" customFormat="1" ht="12.75" customHeight="1" x14ac:dyDescent="0.25">
      <c r="A62" s="7"/>
      <c r="C62" s="107" t="s">
        <v>74</v>
      </c>
      <c r="D62" s="108" t="s">
        <v>4</v>
      </c>
      <c r="E62" s="109" t="s">
        <v>0</v>
      </c>
      <c r="F62" s="3"/>
      <c r="G62" s="126">
        <v>75000</v>
      </c>
      <c r="H62" s="12" t="s">
        <v>42</v>
      </c>
      <c r="I62" s="3"/>
      <c r="J62" s="111">
        <v>2.3333333333333335</v>
      </c>
      <c r="K62" s="111">
        <v>0.93333333333333324</v>
      </c>
      <c r="L62" s="111">
        <v>3.5</v>
      </c>
      <c r="M62" s="111">
        <v>0.7</v>
      </c>
      <c r="N62" s="111">
        <v>0.93333333333333324</v>
      </c>
      <c r="O62" s="3"/>
      <c r="P62" s="8">
        <f t="shared" si="15"/>
        <v>175000</v>
      </c>
      <c r="Q62" s="8">
        <f t="shared" si="16"/>
        <v>70000</v>
      </c>
      <c r="R62" s="8">
        <f t="shared" si="17"/>
        <v>262500</v>
      </c>
      <c r="S62" s="8">
        <f t="shared" si="18"/>
        <v>52500</v>
      </c>
      <c r="T62" s="8">
        <f t="shared" si="19"/>
        <v>70000</v>
      </c>
      <c r="Y62"/>
    </row>
    <row r="63" spans="1:25" s="99" customFormat="1" ht="12.75" customHeight="1" x14ac:dyDescent="0.25">
      <c r="A63" s="7"/>
      <c r="C63" s="107" t="s">
        <v>75</v>
      </c>
      <c r="D63" s="108" t="s">
        <v>4</v>
      </c>
      <c r="E63" s="109" t="s">
        <v>0</v>
      </c>
      <c r="F63" s="3"/>
      <c r="G63" s="126">
        <v>100000</v>
      </c>
      <c r="H63" s="12" t="s">
        <v>42</v>
      </c>
      <c r="I63" s="3"/>
      <c r="J63" s="111"/>
      <c r="K63" s="111">
        <v>0.7</v>
      </c>
      <c r="L63" s="111"/>
      <c r="M63" s="111"/>
      <c r="N63" s="111">
        <v>0.7</v>
      </c>
      <c r="O63" s="3"/>
      <c r="P63" s="8">
        <f t="shared" si="15"/>
        <v>0</v>
      </c>
      <c r="Q63" s="8">
        <f t="shared" si="16"/>
        <v>70000</v>
      </c>
      <c r="R63" s="8">
        <f t="shared" si="17"/>
        <v>0</v>
      </c>
      <c r="S63" s="8">
        <f t="shared" si="18"/>
        <v>0</v>
      </c>
      <c r="T63" s="8">
        <f t="shared" si="19"/>
        <v>70000</v>
      </c>
      <c r="Y63"/>
    </row>
    <row r="64" spans="1:25" s="99" customFormat="1" ht="12.75" customHeight="1" x14ac:dyDescent="0.25">
      <c r="A64" s="7"/>
      <c r="C64" s="107" t="s">
        <v>76</v>
      </c>
      <c r="D64" s="108" t="s">
        <v>4</v>
      </c>
      <c r="E64" s="109" t="s">
        <v>0</v>
      </c>
      <c r="F64" s="3"/>
      <c r="G64" s="126">
        <v>25000</v>
      </c>
      <c r="H64" s="12" t="s">
        <v>42</v>
      </c>
      <c r="I64" s="3"/>
      <c r="J64" s="111">
        <v>0.7</v>
      </c>
      <c r="K64" s="111">
        <v>6.3</v>
      </c>
      <c r="L64" s="111"/>
      <c r="M64" s="111"/>
      <c r="N64" s="111"/>
      <c r="O64" s="3"/>
      <c r="P64" s="8">
        <f t="shared" si="15"/>
        <v>17500</v>
      </c>
      <c r="Q64" s="8">
        <f t="shared" si="16"/>
        <v>157500</v>
      </c>
      <c r="R64" s="8">
        <f t="shared" si="17"/>
        <v>0</v>
      </c>
      <c r="S64" s="8">
        <f t="shared" si="18"/>
        <v>0</v>
      </c>
      <c r="T64" s="8">
        <f t="shared" si="19"/>
        <v>0</v>
      </c>
      <c r="Y64"/>
    </row>
    <row r="65" spans="1:25" s="99" customFormat="1" ht="12.75" customHeight="1" x14ac:dyDescent="0.2">
      <c r="A65" s="7"/>
      <c r="C65" s="107" t="s">
        <v>77</v>
      </c>
      <c r="D65" s="108" t="s">
        <v>4</v>
      </c>
      <c r="E65" s="109" t="s">
        <v>0</v>
      </c>
      <c r="F65" s="3"/>
      <c r="G65" s="126">
        <v>50000</v>
      </c>
      <c r="H65" s="12" t="s">
        <v>42</v>
      </c>
      <c r="I65" s="3"/>
      <c r="J65" s="111">
        <v>0.7</v>
      </c>
      <c r="K65" s="111"/>
      <c r="L65" s="111"/>
      <c r="M65" s="111"/>
      <c r="N65" s="111"/>
      <c r="O65" s="3"/>
      <c r="P65" s="8">
        <f t="shared" si="15"/>
        <v>35000</v>
      </c>
      <c r="Q65" s="8">
        <f t="shared" si="16"/>
        <v>0</v>
      </c>
      <c r="R65" s="8">
        <f t="shared" si="17"/>
        <v>0</v>
      </c>
      <c r="S65" s="8">
        <f t="shared" si="18"/>
        <v>0</v>
      </c>
      <c r="T65" s="8">
        <f t="shared" si="19"/>
        <v>0</v>
      </c>
    </row>
    <row r="66" spans="1:25" ht="12.75" customHeight="1" x14ac:dyDescent="0.25">
      <c r="A66" s="7"/>
      <c r="B66" s="7"/>
      <c r="C66" s="7"/>
      <c r="D66" s="7"/>
      <c r="E66" s="7"/>
      <c r="F66" s="7"/>
      <c r="G66" s="7"/>
      <c r="H66" s="7"/>
      <c r="I66" s="7"/>
      <c r="J66" s="7"/>
      <c r="K66" s="7"/>
      <c r="L66" s="7"/>
      <c r="M66" s="7"/>
      <c r="N66" s="7"/>
      <c r="O66" s="7"/>
      <c r="P66" s="7"/>
      <c r="Q66" s="7"/>
      <c r="R66" s="7"/>
      <c r="S66" s="7"/>
      <c r="T66" s="7"/>
      <c r="U66" s="7"/>
      <c r="V66" s="7"/>
      <c r="W66" s="7"/>
      <c r="Y66"/>
    </row>
    <row r="67" spans="1:25" ht="12.75" customHeight="1" x14ac:dyDescent="0.25">
      <c r="A67" s="7"/>
      <c r="B67" s="7"/>
      <c r="C67" s="7"/>
      <c r="D67" s="7"/>
      <c r="E67" s="7"/>
      <c r="F67" s="7"/>
      <c r="G67" s="7"/>
      <c r="H67" s="7"/>
      <c r="I67" s="7"/>
      <c r="J67" s="7"/>
      <c r="K67" s="7"/>
      <c r="L67" s="7"/>
      <c r="M67" s="7"/>
      <c r="N67" s="7"/>
      <c r="O67" s="7"/>
      <c r="P67" s="7"/>
      <c r="Q67" s="7"/>
      <c r="R67" s="7"/>
      <c r="S67" s="7"/>
      <c r="T67" s="7"/>
      <c r="U67" s="7"/>
      <c r="V67" s="7"/>
      <c r="W67" s="7"/>
      <c r="Y67"/>
    </row>
    <row r="68" spans="1:25" ht="12.75" customHeight="1" x14ac:dyDescent="0.2">
      <c r="A68" s="7"/>
      <c r="C68" s="107" t="s">
        <v>51</v>
      </c>
      <c r="D68" s="108" t="s">
        <v>4</v>
      </c>
      <c r="E68" s="109" t="s">
        <v>3</v>
      </c>
      <c r="F68" s="99"/>
      <c r="G68" s="6"/>
      <c r="H68" s="13" t="s">
        <v>43</v>
      </c>
      <c r="I68" s="99"/>
      <c r="J68" s="111">
        <v>35000</v>
      </c>
      <c r="K68" s="111"/>
      <c r="L68" s="111"/>
      <c r="M68" s="111"/>
      <c r="N68" s="111">
        <v>35000</v>
      </c>
      <c r="P68" s="8">
        <f t="shared" ref="P68" si="20">J68</f>
        <v>35000</v>
      </c>
      <c r="Q68" s="8">
        <f t="shared" ref="Q68" si="21">K68</f>
        <v>0</v>
      </c>
      <c r="R68" s="8">
        <f t="shared" ref="R68" si="22">L68</f>
        <v>0</v>
      </c>
      <c r="S68" s="8">
        <f t="shared" ref="S68" si="23">M68</f>
        <v>0</v>
      </c>
      <c r="T68" s="8">
        <f t="shared" ref="T68" si="24">N68</f>
        <v>35000</v>
      </c>
    </row>
    <row r="69" spans="1:25" s="99" customFormat="1" ht="12.75" customHeight="1" x14ac:dyDescent="0.2">
      <c r="A69" s="7"/>
      <c r="C69" s="107" t="s">
        <v>52</v>
      </c>
      <c r="D69" s="108" t="s">
        <v>4</v>
      </c>
      <c r="E69" s="109" t="s">
        <v>3</v>
      </c>
      <c r="G69" s="6"/>
      <c r="H69" s="13" t="s">
        <v>43</v>
      </c>
      <c r="J69" s="111">
        <v>140000</v>
      </c>
      <c r="K69" s="111"/>
      <c r="L69" s="111"/>
      <c r="M69" s="111"/>
      <c r="N69" s="111">
        <v>105000</v>
      </c>
      <c r="P69" s="8">
        <f t="shared" ref="P69:P94" si="25">J69</f>
        <v>140000</v>
      </c>
      <c r="Q69" s="8">
        <f t="shared" ref="Q69:Q94" si="26">K69</f>
        <v>0</v>
      </c>
      <c r="R69" s="8">
        <f t="shared" ref="R69:R94" si="27">L69</f>
        <v>0</v>
      </c>
      <c r="S69" s="8">
        <f t="shared" ref="S69:S94" si="28">M69</f>
        <v>0</v>
      </c>
      <c r="T69" s="8">
        <f t="shared" ref="T69:T94" si="29">N69</f>
        <v>105000</v>
      </c>
    </row>
    <row r="70" spans="1:25" s="99" customFormat="1" ht="12.75" customHeight="1" x14ac:dyDescent="0.2">
      <c r="A70" s="7"/>
      <c r="C70" s="107" t="s">
        <v>53</v>
      </c>
      <c r="D70" s="108" t="s">
        <v>4</v>
      </c>
      <c r="E70" s="109" t="s">
        <v>3</v>
      </c>
      <c r="G70" s="6"/>
      <c r="H70" s="13" t="s">
        <v>43</v>
      </c>
      <c r="J70" s="111">
        <v>175000</v>
      </c>
      <c r="K70" s="111"/>
      <c r="L70" s="111"/>
      <c r="M70" s="111">
        <v>100000</v>
      </c>
      <c r="N70" s="111"/>
      <c r="P70" s="8">
        <f t="shared" si="25"/>
        <v>175000</v>
      </c>
      <c r="Q70" s="8">
        <f t="shared" si="26"/>
        <v>0</v>
      </c>
      <c r="R70" s="8">
        <f t="shared" si="27"/>
        <v>0</v>
      </c>
      <c r="S70" s="8">
        <f t="shared" si="28"/>
        <v>100000</v>
      </c>
      <c r="T70" s="8">
        <f t="shared" si="29"/>
        <v>0</v>
      </c>
    </row>
    <row r="71" spans="1:25" s="99" customFormat="1" ht="12.75" customHeight="1" x14ac:dyDescent="0.2">
      <c r="A71" s="7"/>
      <c r="C71" s="107" t="s">
        <v>54</v>
      </c>
      <c r="D71" s="108" t="s">
        <v>4</v>
      </c>
      <c r="E71" s="109" t="s">
        <v>3</v>
      </c>
      <c r="G71" s="6"/>
      <c r="H71" s="13" t="s">
        <v>43</v>
      </c>
      <c r="J71" s="111"/>
      <c r="K71" s="111">
        <v>35000</v>
      </c>
      <c r="L71" s="111"/>
      <c r="M71" s="111">
        <v>35000</v>
      </c>
      <c r="N71" s="111"/>
      <c r="P71" s="8">
        <f t="shared" si="25"/>
        <v>0</v>
      </c>
      <c r="Q71" s="8">
        <f t="shared" si="26"/>
        <v>35000</v>
      </c>
      <c r="R71" s="8">
        <f t="shared" si="27"/>
        <v>0</v>
      </c>
      <c r="S71" s="8">
        <f t="shared" si="28"/>
        <v>35000</v>
      </c>
      <c r="T71" s="8">
        <f t="shared" si="29"/>
        <v>0</v>
      </c>
    </row>
    <row r="72" spans="1:25" s="99" customFormat="1" ht="12.75" customHeight="1" x14ac:dyDescent="0.2">
      <c r="A72" s="7"/>
      <c r="C72" s="107" t="s">
        <v>55</v>
      </c>
      <c r="D72" s="108" t="s">
        <v>4</v>
      </c>
      <c r="E72" s="109" t="s">
        <v>3</v>
      </c>
      <c r="G72" s="6"/>
      <c r="H72" s="13" t="s">
        <v>43</v>
      </c>
      <c r="J72" s="111">
        <v>35000</v>
      </c>
      <c r="K72" s="111">
        <v>35000</v>
      </c>
      <c r="L72" s="111">
        <v>35000</v>
      </c>
      <c r="M72" s="111">
        <v>35000</v>
      </c>
      <c r="N72" s="111">
        <v>35000</v>
      </c>
      <c r="P72" s="8">
        <f t="shared" si="25"/>
        <v>35000</v>
      </c>
      <c r="Q72" s="8">
        <f t="shared" si="26"/>
        <v>35000</v>
      </c>
      <c r="R72" s="8">
        <f t="shared" si="27"/>
        <v>35000</v>
      </c>
      <c r="S72" s="8">
        <f t="shared" si="28"/>
        <v>35000</v>
      </c>
      <c r="T72" s="8">
        <f t="shared" si="29"/>
        <v>35000</v>
      </c>
    </row>
    <row r="73" spans="1:25" s="99" customFormat="1" ht="12.75" customHeight="1" x14ac:dyDescent="0.2">
      <c r="A73" s="7"/>
      <c r="C73" s="107" t="s">
        <v>56</v>
      </c>
      <c r="D73" s="108" t="s">
        <v>4</v>
      </c>
      <c r="E73" s="109" t="s">
        <v>3</v>
      </c>
      <c r="G73" s="6"/>
      <c r="H73" s="13" t="s">
        <v>43</v>
      </c>
      <c r="J73" s="111"/>
      <c r="K73" s="111"/>
      <c r="L73" s="111"/>
      <c r="M73" s="111"/>
      <c r="N73" s="111">
        <v>350000</v>
      </c>
      <c r="P73" s="8">
        <f t="shared" si="25"/>
        <v>0</v>
      </c>
      <c r="Q73" s="8">
        <f t="shared" si="26"/>
        <v>0</v>
      </c>
      <c r="R73" s="8">
        <f t="shared" si="27"/>
        <v>0</v>
      </c>
      <c r="S73" s="8">
        <f t="shared" si="28"/>
        <v>0</v>
      </c>
      <c r="T73" s="8">
        <f t="shared" si="29"/>
        <v>350000</v>
      </c>
    </row>
    <row r="74" spans="1:25" s="99" customFormat="1" ht="12.75" customHeight="1" x14ac:dyDescent="0.2">
      <c r="A74" s="7"/>
      <c r="C74" s="107" t="s">
        <v>57</v>
      </c>
      <c r="D74" s="108" t="s">
        <v>4</v>
      </c>
      <c r="E74" s="109" t="s">
        <v>3</v>
      </c>
      <c r="G74" s="6"/>
      <c r="H74" s="13" t="s">
        <v>43</v>
      </c>
      <c r="J74" s="111">
        <v>35000</v>
      </c>
      <c r="K74" s="111"/>
      <c r="L74" s="111">
        <v>35000</v>
      </c>
      <c r="M74" s="111"/>
      <c r="N74" s="111"/>
      <c r="P74" s="8">
        <f t="shared" si="25"/>
        <v>35000</v>
      </c>
      <c r="Q74" s="8">
        <f t="shared" si="26"/>
        <v>0</v>
      </c>
      <c r="R74" s="8">
        <f t="shared" si="27"/>
        <v>35000</v>
      </c>
      <c r="S74" s="8">
        <f t="shared" si="28"/>
        <v>0</v>
      </c>
      <c r="T74" s="8">
        <f t="shared" si="29"/>
        <v>0</v>
      </c>
    </row>
    <row r="75" spans="1:25" s="99" customFormat="1" ht="12.75" customHeight="1" x14ac:dyDescent="0.2">
      <c r="A75" s="7"/>
      <c r="C75" s="107" t="s">
        <v>58</v>
      </c>
      <c r="D75" s="108" t="s">
        <v>4</v>
      </c>
      <c r="E75" s="109" t="s">
        <v>3</v>
      </c>
      <c r="G75" s="6"/>
      <c r="H75" s="13" t="s">
        <v>43</v>
      </c>
      <c r="J75" s="111">
        <v>35000</v>
      </c>
      <c r="K75" s="111"/>
      <c r="L75" s="111">
        <v>70000</v>
      </c>
      <c r="M75" s="111"/>
      <c r="N75" s="111">
        <v>35000</v>
      </c>
      <c r="P75" s="8">
        <f t="shared" si="25"/>
        <v>35000</v>
      </c>
      <c r="Q75" s="8">
        <f t="shared" si="26"/>
        <v>0</v>
      </c>
      <c r="R75" s="8">
        <f t="shared" si="27"/>
        <v>70000</v>
      </c>
      <c r="S75" s="8">
        <f t="shared" si="28"/>
        <v>0</v>
      </c>
      <c r="T75" s="8">
        <f t="shared" si="29"/>
        <v>35000</v>
      </c>
    </row>
    <row r="76" spans="1:25" s="99" customFormat="1" ht="12.75" customHeight="1" x14ac:dyDescent="0.2">
      <c r="A76" s="7"/>
      <c r="C76" s="107" t="s">
        <v>59</v>
      </c>
      <c r="D76" s="108" t="s">
        <v>4</v>
      </c>
      <c r="E76" s="109" t="s">
        <v>3</v>
      </c>
      <c r="G76" s="6"/>
      <c r="H76" s="13" t="s">
        <v>43</v>
      </c>
      <c r="J76" s="111">
        <v>35000</v>
      </c>
      <c r="K76" s="111"/>
      <c r="L76" s="111"/>
      <c r="M76" s="111">
        <v>35000</v>
      </c>
      <c r="N76" s="111"/>
      <c r="P76" s="8">
        <f t="shared" si="25"/>
        <v>35000</v>
      </c>
      <c r="Q76" s="8">
        <f t="shared" si="26"/>
        <v>0</v>
      </c>
      <c r="R76" s="8">
        <f t="shared" si="27"/>
        <v>0</v>
      </c>
      <c r="S76" s="8">
        <f t="shared" si="28"/>
        <v>35000</v>
      </c>
      <c r="T76" s="8">
        <f t="shared" si="29"/>
        <v>0</v>
      </c>
    </row>
    <row r="77" spans="1:25" s="99" customFormat="1" ht="12.75" customHeight="1" x14ac:dyDescent="0.2">
      <c r="A77" s="7"/>
      <c r="C77" s="107" t="s">
        <v>60</v>
      </c>
      <c r="D77" s="108" t="s">
        <v>4</v>
      </c>
      <c r="E77" s="109" t="s">
        <v>3</v>
      </c>
      <c r="G77" s="6"/>
      <c r="H77" s="13" t="s">
        <v>43</v>
      </c>
      <c r="J77" s="111"/>
      <c r="K77" s="111">
        <v>350000</v>
      </c>
      <c r="L77" s="111"/>
      <c r="M77" s="111">
        <v>65000</v>
      </c>
      <c r="N77" s="111"/>
      <c r="P77" s="8">
        <f t="shared" si="25"/>
        <v>0</v>
      </c>
      <c r="Q77" s="8">
        <f t="shared" si="26"/>
        <v>350000</v>
      </c>
      <c r="R77" s="8">
        <f t="shared" si="27"/>
        <v>0</v>
      </c>
      <c r="S77" s="8">
        <f t="shared" si="28"/>
        <v>65000</v>
      </c>
      <c r="T77" s="8">
        <f t="shared" si="29"/>
        <v>0</v>
      </c>
    </row>
    <row r="78" spans="1:25" s="99" customFormat="1" ht="12.75" customHeight="1" x14ac:dyDescent="0.2">
      <c r="A78" s="7"/>
      <c r="C78" s="107" t="s">
        <v>61</v>
      </c>
      <c r="D78" s="108" t="s">
        <v>4</v>
      </c>
      <c r="E78" s="109" t="s">
        <v>3</v>
      </c>
      <c r="G78" s="6"/>
      <c r="H78" s="13" t="s">
        <v>43</v>
      </c>
      <c r="J78" s="111">
        <v>70000</v>
      </c>
      <c r="K78" s="111">
        <v>0</v>
      </c>
      <c r="L78" s="111"/>
      <c r="M78" s="111"/>
      <c r="N78" s="111">
        <v>48000</v>
      </c>
      <c r="P78" s="8">
        <f t="shared" si="25"/>
        <v>70000</v>
      </c>
      <c r="Q78" s="8">
        <f t="shared" si="26"/>
        <v>0</v>
      </c>
      <c r="R78" s="8">
        <f t="shared" si="27"/>
        <v>0</v>
      </c>
      <c r="S78" s="8">
        <f t="shared" si="28"/>
        <v>0</v>
      </c>
      <c r="T78" s="8">
        <f t="shared" si="29"/>
        <v>48000</v>
      </c>
    </row>
    <row r="79" spans="1:25" s="99" customFormat="1" ht="12.75" customHeight="1" x14ac:dyDescent="0.2">
      <c r="A79" s="7"/>
      <c r="C79" s="107" t="s">
        <v>62</v>
      </c>
      <c r="D79" s="108" t="s">
        <v>4</v>
      </c>
      <c r="E79" s="109" t="s">
        <v>3</v>
      </c>
      <c r="G79" s="6"/>
      <c r="H79" s="13" t="s">
        <v>43</v>
      </c>
      <c r="J79" s="111"/>
      <c r="K79" s="111">
        <v>35000</v>
      </c>
      <c r="L79" s="111"/>
      <c r="M79" s="111"/>
      <c r="N79" s="111"/>
      <c r="P79" s="8">
        <f t="shared" si="25"/>
        <v>0</v>
      </c>
      <c r="Q79" s="8">
        <f t="shared" si="26"/>
        <v>35000</v>
      </c>
      <c r="R79" s="8">
        <f t="shared" si="27"/>
        <v>0</v>
      </c>
      <c r="S79" s="8">
        <f t="shared" si="28"/>
        <v>0</v>
      </c>
      <c r="T79" s="8">
        <f t="shared" si="29"/>
        <v>0</v>
      </c>
    </row>
    <row r="80" spans="1:25" s="99" customFormat="1" ht="12.75" customHeight="1" x14ac:dyDescent="0.2">
      <c r="A80" s="7"/>
      <c r="C80" s="107" t="s">
        <v>63</v>
      </c>
      <c r="D80" s="108" t="s">
        <v>4</v>
      </c>
      <c r="E80" s="109" t="s">
        <v>3</v>
      </c>
      <c r="G80" s="6"/>
      <c r="H80" s="13" t="s">
        <v>43</v>
      </c>
      <c r="J80" s="111">
        <v>125000</v>
      </c>
      <c r="K80" s="111"/>
      <c r="L80" s="111"/>
      <c r="M80" s="111">
        <v>125000</v>
      </c>
      <c r="N80" s="111"/>
      <c r="P80" s="8">
        <f t="shared" si="25"/>
        <v>125000</v>
      </c>
      <c r="Q80" s="8">
        <f t="shared" si="26"/>
        <v>0</v>
      </c>
      <c r="R80" s="8">
        <f t="shared" si="27"/>
        <v>0</v>
      </c>
      <c r="S80" s="8">
        <f t="shared" si="28"/>
        <v>125000</v>
      </c>
      <c r="T80" s="8">
        <f t="shared" si="29"/>
        <v>0</v>
      </c>
    </row>
    <row r="81" spans="1:25" s="99" customFormat="1" ht="12.75" customHeight="1" x14ac:dyDescent="0.2">
      <c r="A81" s="7"/>
      <c r="C81" s="107" t="s">
        <v>64</v>
      </c>
      <c r="D81" s="108" t="s">
        <v>4</v>
      </c>
      <c r="E81" s="109" t="s">
        <v>3</v>
      </c>
      <c r="G81" s="6"/>
      <c r="H81" s="13" t="s">
        <v>43</v>
      </c>
      <c r="J81" s="111">
        <v>105000</v>
      </c>
      <c r="K81" s="111"/>
      <c r="L81" s="111"/>
      <c r="M81" s="111">
        <v>105000</v>
      </c>
      <c r="N81" s="111"/>
      <c r="P81" s="8">
        <f t="shared" si="25"/>
        <v>105000</v>
      </c>
      <c r="Q81" s="8">
        <f t="shared" si="26"/>
        <v>0</v>
      </c>
      <c r="R81" s="8">
        <f t="shared" si="27"/>
        <v>0</v>
      </c>
      <c r="S81" s="8">
        <f t="shared" si="28"/>
        <v>105000</v>
      </c>
      <c r="T81" s="8">
        <f t="shared" si="29"/>
        <v>0</v>
      </c>
    </row>
    <row r="82" spans="1:25" s="99" customFormat="1" ht="12.75" customHeight="1" x14ac:dyDescent="0.2">
      <c r="A82" s="7"/>
      <c r="C82" s="107" t="s">
        <v>65</v>
      </c>
      <c r="D82" s="108" t="s">
        <v>4</v>
      </c>
      <c r="E82" s="109" t="s">
        <v>3</v>
      </c>
      <c r="G82" s="6"/>
      <c r="H82" s="13" t="s">
        <v>43</v>
      </c>
      <c r="J82" s="111">
        <v>35000</v>
      </c>
      <c r="K82" s="111"/>
      <c r="L82" s="111">
        <v>35000</v>
      </c>
      <c r="M82" s="111"/>
      <c r="N82" s="111">
        <v>15000</v>
      </c>
      <c r="P82" s="8">
        <f t="shared" si="25"/>
        <v>35000</v>
      </c>
      <c r="Q82" s="8">
        <f t="shared" si="26"/>
        <v>0</v>
      </c>
      <c r="R82" s="8">
        <f t="shared" si="27"/>
        <v>35000</v>
      </c>
      <c r="S82" s="8">
        <f t="shared" si="28"/>
        <v>0</v>
      </c>
      <c r="T82" s="8">
        <f t="shared" si="29"/>
        <v>15000</v>
      </c>
    </row>
    <row r="83" spans="1:25" s="99" customFormat="1" ht="12.75" customHeight="1" x14ac:dyDescent="0.2">
      <c r="A83" s="7"/>
      <c r="C83" s="107" t="s">
        <v>66</v>
      </c>
      <c r="D83" s="108" t="s">
        <v>4</v>
      </c>
      <c r="E83" s="109" t="s">
        <v>3</v>
      </c>
      <c r="G83" s="6"/>
      <c r="H83" s="13" t="s">
        <v>43</v>
      </c>
      <c r="J83" s="111">
        <v>35000</v>
      </c>
      <c r="K83" s="111"/>
      <c r="L83" s="111"/>
      <c r="M83" s="111">
        <v>35000</v>
      </c>
      <c r="N83" s="111"/>
      <c r="P83" s="8">
        <f t="shared" si="25"/>
        <v>35000</v>
      </c>
      <c r="Q83" s="8">
        <f t="shared" si="26"/>
        <v>0</v>
      </c>
      <c r="R83" s="8">
        <f t="shared" si="27"/>
        <v>0</v>
      </c>
      <c r="S83" s="8">
        <f t="shared" si="28"/>
        <v>35000</v>
      </c>
      <c r="T83" s="8">
        <f t="shared" si="29"/>
        <v>0</v>
      </c>
    </row>
    <row r="84" spans="1:25" s="99" customFormat="1" ht="12.75" customHeight="1" x14ac:dyDescent="0.2">
      <c r="A84" s="7"/>
      <c r="C84" s="107" t="s">
        <v>67</v>
      </c>
      <c r="D84" s="108" t="s">
        <v>4</v>
      </c>
      <c r="E84" s="109" t="s">
        <v>3</v>
      </c>
      <c r="G84" s="6"/>
      <c r="H84" s="13" t="s">
        <v>43</v>
      </c>
      <c r="J84" s="111"/>
      <c r="K84" s="111"/>
      <c r="L84" s="111"/>
      <c r="M84" s="111">
        <v>35000</v>
      </c>
      <c r="N84" s="111">
        <v>140000</v>
      </c>
      <c r="P84" s="8">
        <f t="shared" si="25"/>
        <v>0</v>
      </c>
      <c r="Q84" s="8">
        <f t="shared" si="26"/>
        <v>0</v>
      </c>
      <c r="R84" s="8">
        <f t="shared" si="27"/>
        <v>0</v>
      </c>
      <c r="S84" s="8">
        <f t="shared" si="28"/>
        <v>35000</v>
      </c>
      <c r="T84" s="8">
        <f t="shared" si="29"/>
        <v>140000</v>
      </c>
    </row>
    <row r="85" spans="1:25" s="99" customFormat="1" ht="12.75" customHeight="1" x14ac:dyDescent="0.2">
      <c r="A85" s="7"/>
      <c r="C85" s="107" t="s">
        <v>68</v>
      </c>
      <c r="D85" s="108" t="s">
        <v>4</v>
      </c>
      <c r="E85" s="109" t="s">
        <v>3</v>
      </c>
      <c r="G85" s="6"/>
      <c r="H85" s="13" t="s">
        <v>43</v>
      </c>
      <c r="J85" s="111">
        <v>500000</v>
      </c>
      <c r="K85" s="111"/>
      <c r="L85" s="111">
        <v>210000</v>
      </c>
      <c r="M85" s="111"/>
      <c r="N85" s="111"/>
      <c r="P85" s="8">
        <f t="shared" si="25"/>
        <v>500000</v>
      </c>
      <c r="Q85" s="8">
        <f t="shared" si="26"/>
        <v>0</v>
      </c>
      <c r="R85" s="8">
        <f t="shared" si="27"/>
        <v>210000</v>
      </c>
      <c r="S85" s="8">
        <f t="shared" si="28"/>
        <v>0</v>
      </c>
      <c r="T85" s="8">
        <f t="shared" si="29"/>
        <v>0</v>
      </c>
    </row>
    <row r="86" spans="1:25" s="99" customFormat="1" ht="12.75" customHeight="1" x14ac:dyDescent="0.2">
      <c r="A86" s="7"/>
      <c r="C86" s="107" t="s">
        <v>69</v>
      </c>
      <c r="D86" s="108" t="s">
        <v>4</v>
      </c>
      <c r="E86" s="109" t="s">
        <v>3</v>
      </c>
      <c r="G86" s="6"/>
      <c r="H86" s="13" t="s">
        <v>43</v>
      </c>
      <c r="J86" s="111">
        <v>65000</v>
      </c>
      <c r="K86" s="111"/>
      <c r="L86" s="111"/>
      <c r="M86" s="111"/>
      <c r="N86" s="111"/>
      <c r="P86" s="8">
        <f t="shared" si="25"/>
        <v>65000</v>
      </c>
      <c r="Q86" s="8">
        <f t="shared" si="26"/>
        <v>0</v>
      </c>
      <c r="R86" s="8">
        <f t="shared" si="27"/>
        <v>0</v>
      </c>
      <c r="S86" s="8">
        <f t="shared" si="28"/>
        <v>0</v>
      </c>
      <c r="T86" s="8">
        <f t="shared" si="29"/>
        <v>0</v>
      </c>
    </row>
    <row r="87" spans="1:25" s="99" customFormat="1" ht="12.75" customHeight="1" x14ac:dyDescent="0.2">
      <c r="A87" s="7"/>
      <c r="C87" s="107" t="s">
        <v>70</v>
      </c>
      <c r="D87" s="108" t="s">
        <v>4</v>
      </c>
      <c r="E87" s="109" t="s">
        <v>3</v>
      </c>
      <c r="G87" s="6"/>
      <c r="H87" s="13" t="s">
        <v>43</v>
      </c>
      <c r="J87" s="111">
        <v>50000</v>
      </c>
      <c r="K87" s="111"/>
      <c r="L87" s="111"/>
      <c r="M87" s="111"/>
      <c r="N87" s="111">
        <v>35000</v>
      </c>
      <c r="P87" s="8">
        <f t="shared" si="25"/>
        <v>50000</v>
      </c>
      <c r="Q87" s="8">
        <f t="shared" si="26"/>
        <v>0</v>
      </c>
      <c r="R87" s="8">
        <f t="shared" si="27"/>
        <v>0</v>
      </c>
      <c r="S87" s="8">
        <f t="shared" si="28"/>
        <v>0</v>
      </c>
      <c r="T87" s="8">
        <f t="shared" si="29"/>
        <v>35000</v>
      </c>
    </row>
    <row r="88" spans="1:25" s="99" customFormat="1" ht="12.75" customHeight="1" x14ac:dyDescent="0.2">
      <c r="A88" s="7"/>
      <c r="C88" s="107" t="s">
        <v>71</v>
      </c>
      <c r="D88" s="108" t="s">
        <v>4</v>
      </c>
      <c r="E88" s="109" t="s">
        <v>3</v>
      </c>
      <c r="G88" s="6"/>
      <c r="H88" s="13" t="s">
        <v>43</v>
      </c>
      <c r="J88" s="111"/>
      <c r="K88" s="111">
        <v>94500</v>
      </c>
      <c r="L88" s="111"/>
      <c r="M88" s="111"/>
      <c r="N88" s="111"/>
      <c r="P88" s="8">
        <f t="shared" si="25"/>
        <v>0</v>
      </c>
      <c r="Q88" s="8">
        <f t="shared" si="26"/>
        <v>94500</v>
      </c>
      <c r="R88" s="8">
        <f t="shared" si="27"/>
        <v>0</v>
      </c>
      <c r="S88" s="8">
        <f t="shared" si="28"/>
        <v>0</v>
      </c>
      <c r="T88" s="8">
        <f t="shared" si="29"/>
        <v>0</v>
      </c>
    </row>
    <row r="89" spans="1:25" s="99" customFormat="1" ht="12.75" customHeight="1" x14ac:dyDescent="0.2">
      <c r="A89" s="7"/>
      <c r="C89" s="107" t="s">
        <v>72</v>
      </c>
      <c r="D89" s="108" t="s">
        <v>4</v>
      </c>
      <c r="E89" s="109" t="s">
        <v>3</v>
      </c>
      <c r="G89" s="6"/>
      <c r="H89" s="13" t="s">
        <v>43</v>
      </c>
      <c r="J89" s="111">
        <v>65000</v>
      </c>
      <c r="K89" s="111"/>
      <c r="L89" s="111"/>
      <c r="M89" s="111"/>
      <c r="N89" s="111"/>
      <c r="P89" s="8">
        <f t="shared" si="25"/>
        <v>65000</v>
      </c>
      <c r="Q89" s="8">
        <f t="shared" si="26"/>
        <v>0</v>
      </c>
      <c r="R89" s="8">
        <f t="shared" si="27"/>
        <v>0</v>
      </c>
      <c r="S89" s="8">
        <f t="shared" si="28"/>
        <v>0</v>
      </c>
      <c r="T89" s="8">
        <f t="shared" si="29"/>
        <v>0</v>
      </c>
    </row>
    <row r="90" spans="1:25" s="99" customFormat="1" ht="12.75" customHeight="1" x14ac:dyDescent="0.2">
      <c r="A90" s="7"/>
      <c r="C90" s="107" t="s">
        <v>73</v>
      </c>
      <c r="D90" s="108" t="s">
        <v>4</v>
      </c>
      <c r="E90" s="109" t="s">
        <v>3</v>
      </c>
      <c r="G90" s="6"/>
      <c r="H90" s="13" t="s">
        <v>43</v>
      </c>
      <c r="J90" s="111"/>
      <c r="K90" s="111"/>
      <c r="L90" s="111"/>
      <c r="M90" s="111">
        <v>105000</v>
      </c>
      <c r="N90" s="111"/>
      <c r="P90" s="8">
        <f t="shared" si="25"/>
        <v>0</v>
      </c>
      <c r="Q90" s="8">
        <f t="shared" si="26"/>
        <v>0</v>
      </c>
      <c r="R90" s="8">
        <f t="shared" si="27"/>
        <v>0</v>
      </c>
      <c r="S90" s="8">
        <f t="shared" si="28"/>
        <v>105000</v>
      </c>
      <c r="T90" s="8">
        <f t="shared" si="29"/>
        <v>0</v>
      </c>
    </row>
    <row r="91" spans="1:25" s="99" customFormat="1" ht="12.75" customHeight="1" x14ac:dyDescent="0.2">
      <c r="A91" s="7"/>
      <c r="C91" s="107" t="s">
        <v>74</v>
      </c>
      <c r="D91" s="108" t="s">
        <v>4</v>
      </c>
      <c r="E91" s="109" t="s">
        <v>3</v>
      </c>
      <c r="G91" s="6"/>
      <c r="H91" s="13" t="s">
        <v>43</v>
      </c>
      <c r="J91" s="111">
        <v>160000</v>
      </c>
      <c r="K91" s="111">
        <v>100000</v>
      </c>
      <c r="L91" s="111">
        <v>236249.99999999997</v>
      </c>
      <c r="M91" s="111">
        <v>90000</v>
      </c>
      <c r="N91" s="111">
        <v>100000</v>
      </c>
      <c r="P91" s="8">
        <f t="shared" si="25"/>
        <v>160000</v>
      </c>
      <c r="Q91" s="8">
        <f t="shared" si="26"/>
        <v>100000</v>
      </c>
      <c r="R91" s="8">
        <f t="shared" si="27"/>
        <v>236249.99999999997</v>
      </c>
      <c r="S91" s="8">
        <f t="shared" si="28"/>
        <v>90000</v>
      </c>
      <c r="T91" s="8">
        <f t="shared" si="29"/>
        <v>100000</v>
      </c>
    </row>
    <row r="92" spans="1:25" s="99" customFormat="1" ht="12.75" customHeight="1" x14ac:dyDescent="0.2">
      <c r="A92" s="7"/>
      <c r="C92" s="107" t="s">
        <v>75</v>
      </c>
      <c r="D92" s="108" t="s">
        <v>4</v>
      </c>
      <c r="E92" s="109" t="s">
        <v>3</v>
      </c>
      <c r="G92" s="6"/>
      <c r="H92" s="13" t="s">
        <v>43</v>
      </c>
      <c r="J92" s="111"/>
      <c r="K92" s="111">
        <v>100000</v>
      </c>
      <c r="L92" s="111"/>
      <c r="M92" s="111"/>
      <c r="N92" s="111">
        <v>100000</v>
      </c>
      <c r="P92" s="8">
        <f t="shared" si="25"/>
        <v>0</v>
      </c>
      <c r="Q92" s="8">
        <f t="shared" si="26"/>
        <v>100000</v>
      </c>
      <c r="R92" s="8">
        <f t="shared" si="27"/>
        <v>0</v>
      </c>
      <c r="S92" s="8">
        <f t="shared" si="28"/>
        <v>0</v>
      </c>
      <c r="T92" s="8">
        <f t="shared" si="29"/>
        <v>100000</v>
      </c>
    </row>
    <row r="93" spans="1:25" s="99" customFormat="1" ht="12.75" customHeight="1" x14ac:dyDescent="0.2">
      <c r="A93" s="7"/>
      <c r="C93" s="107" t="s">
        <v>76</v>
      </c>
      <c r="D93" s="108" t="s">
        <v>4</v>
      </c>
      <c r="E93" s="109" t="s">
        <v>3</v>
      </c>
      <c r="G93" s="6"/>
      <c r="H93" s="13" t="s">
        <v>43</v>
      </c>
      <c r="J93" s="111">
        <v>35000</v>
      </c>
      <c r="K93" s="111">
        <v>175000</v>
      </c>
      <c r="L93" s="111"/>
      <c r="M93" s="111"/>
      <c r="N93" s="111"/>
      <c r="P93" s="8">
        <f t="shared" si="25"/>
        <v>35000</v>
      </c>
      <c r="Q93" s="8">
        <f t="shared" si="26"/>
        <v>175000</v>
      </c>
      <c r="R93" s="8">
        <f t="shared" si="27"/>
        <v>0</v>
      </c>
      <c r="S93" s="8">
        <f t="shared" si="28"/>
        <v>0</v>
      </c>
      <c r="T93" s="8">
        <f t="shared" si="29"/>
        <v>0</v>
      </c>
    </row>
    <row r="94" spans="1:25" s="99" customFormat="1" ht="12.75" customHeight="1" x14ac:dyDescent="0.2">
      <c r="A94" s="7"/>
      <c r="C94" s="107" t="s">
        <v>77</v>
      </c>
      <c r="D94" s="108" t="s">
        <v>4</v>
      </c>
      <c r="E94" s="109" t="s">
        <v>3</v>
      </c>
      <c r="G94" s="6"/>
      <c r="H94" s="13" t="s">
        <v>43</v>
      </c>
      <c r="J94" s="111">
        <v>35000</v>
      </c>
      <c r="K94" s="111"/>
      <c r="L94" s="111"/>
      <c r="M94" s="111"/>
      <c r="N94" s="111"/>
      <c r="P94" s="8">
        <f t="shared" si="25"/>
        <v>35000</v>
      </c>
      <c r="Q94" s="8">
        <f t="shared" si="26"/>
        <v>0</v>
      </c>
      <c r="R94" s="8">
        <f t="shared" si="27"/>
        <v>0</v>
      </c>
      <c r="S94" s="8">
        <f t="shared" si="28"/>
        <v>0</v>
      </c>
      <c r="T94" s="8">
        <f t="shared" si="29"/>
        <v>0</v>
      </c>
    </row>
    <row r="95" spans="1:25" ht="12.75" customHeight="1" x14ac:dyDescent="0.25">
      <c r="F95" s="3"/>
      <c r="I95" s="3"/>
      <c r="O95" s="3"/>
      <c r="Y95"/>
    </row>
    <row r="96" spans="1:25" ht="12.75" customHeight="1" x14ac:dyDescent="0.25">
      <c r="F96" s="3"/>
      <c r="I96" s="3"/>
      <c r="O96" s="3"/>
      <c r="Y96"/>
    </row>
    <row r="97" spans="3:25" ht="12.75" customHeight="1" x14ac:dyDescent="0.25">
      <c r="C97" s="5" t="s">
        <v>12</v>
      </c>
      <c r="F97" s="3"/>
      <c r="I97" s="3"/>
      <c r="O97" s="3"/>
      <c r="Y97"/>
    </row>
    <row r="98" spans="3:25" ht="12.75" customHeight="1" x14ac:dyDescent="0.2">
      <c r="C98" s="28" t="s">
        <v>1</v>
      </c>
      <c r="D98" s="28" t="s">
        <v>4</v>
      </c>
      <c r="E98" s="28"/>
      <c r="F98" s="3"/>
      <c r="G98" s="137"/>
      <c r="H98" s="29"/>
      <c r="I98" s="3"/>
      <c r="J98" s="28"/>
      <c r="K98" s="28"/>
      <c r="L98" s="28"/>
      <c r="M98" s="28"/>
      <c r="N98" s="28"/>
      <c r="O98" s="3"/>
      <c r="P98" s="30">
        <f t="shared" ref="P98:T103" si="30">SUMIFS(P$10:P$94,$E$10:$E$94,$C98,$D$10:$D$94,$D98)</f>
        <v>876174</v>
      </c>
      <c r="Q98" s="30">
        <f t="shared" si="30"/>
        <v>424034</v>
      </c>
      <c r="R98" s="30">
        <f t="shared" si="30"/>
        <v>320775</v>
      </c>
      <c r="S98" s="30">
        <f t="shared" si="30"/>
        <v>369517.52500000002</v>
      </c>
      <c r="T98" s="30">
        <f t="shared" si="30"/>
        <v>559676</v>
      </c>
    </row>
    <row r="99" spans="3:25" ht="12.75" customHeight="1" x14ac:dyDescent="0.2">
      <c r="C99" s="4" t="s">
        <v>0</v>
      </c>
      <c r="D99" s="4" t="s">
        <v>4</v>
      </c>
      <c r="E99" s="4"/>
      <c r="F99" s="3"/>
      <c r="G99" s="138"/>
      <c r="H99" s="13"/>
      <c r="I99" s="3"/>
      <c r="J99" s="4"/>
      <c r="K99" s="4"/>
      <c r="L99" s="4"/>
      <c r="M99" s="4"/>
      <c r="N99" s="4"/>
      <c r="O99" s="3"/>
      <c r="P99" s="9">
        <f t="shared" si="30"/>
        <v>1725500</v>
      </c>
      <c r="Q99" s="9">
        <f t="shared" si="30"/>
        <v>906500</v>
      </c>
      <c r="R99" s="9">
        <f t="shared" si="30"/>
        <v>669900</v>
      </c>
      <c r="S99" s="9">
        <f t="shared" si="30"/>
        <v>637000</v>
      </c>
      <c r="T99" s="9">
        <f t="shared" si="30"/>
        <v>805000</v>
      </c>
    </row>
    <row r="100" spans="3:25" ht="12.75" customHeight="1" x14ac:dyDescent="0.2">
      <c r="C100" s="4" t="s">
        <v>3</v>
      </c>
      <c r="D100" s="4" t="s">
        <v>4</v>
      </c>
      <c r="E100" s="4"/>
      <c r="F100" s="3"/>
      <c r="G100" s="138"/>
      <c r="H100" s="13"/>
      <c r="I100" s="3"/>
      <c r="J100" s="4"/>
      <c r="K100" s="4"/>
      <c r="L100" s="4"/>
      <c r="M100" s="4"/>
      <c r="N100" s="4"/>
      <c r="O100" s="3"/>
      <c r="P100" s="9">
        <f t="shared" si="30"/>
        <v>1770000</v>
      </c>
      <c r="Q100" s="9">
        <f t="shared" si="30"/>
        <v>924500</v>
      </c>
      <c r="R100" s="9">
        <f t="shared" si="30"/>
        <v>621250</v>
      </c>
      <c r="S100" s="9">
        <f t="shared" si="30"/>
        <v>765000</v>
      </c>
      <c r="T100" s="9">
        <f t="shared" si="30"/>
        <v>998000</v>
      </c>
    </row>
    <row r="101" spans="3:25" ht="12.75" customHeight="1" x14ac:dyDescent="0.2">
      <c r="C101" s="4" t="s">
        <v>1</v>
      </c>
      <c r="D101" s="4" t="s">
        <v>40</v>
      </c>
      <c r="E101" s="4"/>
      <c r="F101" s="3"/>
      <c r="G101" s="4"/>
      <c r="H101" s="13"/>
      <c r="I101" s="3"/>
      <c r="J101" s="4"/>
      <c r="K101" s="4"/>
      <c r="L101" s="4"/>
      <c r="M101" s="4"/>
      <c r="N101" s="4"/>
      <c r="O101" s="3"/>
      <c r="P101" s="9">
        <f t="shared" si="30"/>
        <v>0</v>
      </c>
      <c r="Q101" s="9">
        <f t="shared" si="30"/>
        <v>0</v>
      </c>
      <c r="R101" s="9">
        <f t="shared" si="30"/>
        <v>0</v>
      </c>
      <c r="S101" s="9">
        <f t="shared" si="30"/>
        <v>0</v>
      </c>
      <c r="T101" s="9">
        <f t="shared" si="30"/>
        <v>0</v>
      </c>
    </row>
    <row r="102" spans="3:25" ht="12.75" customHeight="1" x14ac:dyDescent="0.2">
      <c r="C102" s="4" t="s">
        <v>0</v>
      </c>
      <c r="D102" s="4" t="s">
        <v>40</v>
      </c>
      <c r="E102" s="4"/>
      <c r="F102" s="3"/>
      <c r="G102" s="4"/>
      <c r="H102" s="13"/>
      <c r="I102" s="3"/>
      <c r="J102" s="4"/>
      <c r="K102" s="4"/>
      <c r="L102" s="4"/>
      <c r="M102" s="4"/>
      <c r="N102" s="4"/>
      <c r="O102" s="3"/>
      <c r="P102" s="9">
        <f t="shared" si="30"/>
        <v>0</v>
      </c>
      <c r="Q102" s="9">
        <f t="shared" si="30"/>
        <v>0</v>
      </c>
      <c r="R102" s="9">
        <f t="shared" si="30"/>
        <v>0</v>
      </c>
      <c r="S102" s="9">
        <f t="shared" si="30"/>
        <v>0</v>
      </c>
      <c r="T102" s="9">
        <f t="shared" si="30"/>
        <v>0</v>
      </c>
    </row>
    <row r="103" spans="3:25" ht="12.75" customHeight="1" x14ac:dyDescent="0.2">
      <c r="C103" s="4" t="s">
        <v>3</v>
      </c>
      <c r="D103" s="4" t="s">
        <v>40</v>
      </c>
      <c r="E103" s="7"/>
      <c r="F103" s="3"/>
      <c r="G103" s="7"/>
      <c r="H103" s="31"/>
      <c r="I103" s="3"/>
      <c r="J103" s="7"/>
      <c r="K103" s="7"/>
      <c r="L103" s="7"/>
      <c r="M103" s="7"/>
      <c r="N103" s="7"/>
      <c r="O103" s="3"/>
      <c r="P103" s="9">
        <f t="shared" si="30"/>
        <v>0</v>
      </c>
      <c r="Q103" s="9">
        <f t="shared" si="30"/>
        <v>0</v>
      </c>
      <c r="R103" s="9">
        <f t="shared" si="30"/>
        <v>0</v>
      </c>
      <c r="S103" s="9">
        <f t="shared" si="30"/>
        <v>0</v>
      </c>
      <c r="T103" s="9">
        <f t="shared" si="30"/>
        <v>0</v>
      </c>
    </row>
    <row r="104" spans="3:25" ht="12.75" customHeight="1" x14ac:dyDescent="0.2">
      <c r="C104" s="10" t="str">
        <f>"Total Expenditure ($ "&amp;Assumptions!$B$8&amp;")"</f>
        <v>Total Expenditure ($ 2018)</v>
      </c>
      <c r="D104" s="10"/>
      <c r="E104" s="10"/>
      <c r="F104" s="3"/>
      <c r="G104" s="10"/>
      <c r="H104" s="14"/>
      <c r="I104" s="3"/>
      <c r="J104" s="10"/>
      <c r="K104" s="10"/>
      <c r="L104" s="10"/>
      <c r="M104" s="10"/>
      <c r="N104" s="10"/>
      <c r="O104" s="3"/>
      <c r="P104" s="11">
        <f>SUM(P98:P103)</f>
        <v>4371674</v>
      </c>
      <c r="Q104" s="11">
        <f t="shared" ref="Q104:T104" si="31">SUM(Q98:Q103)</f>
        <v>2255034</v>
      </c>
      <c r="R104" s="11">
        <f t="shared" si="31"/>
        <v>1611925</v>
      </c>
      <c r="S104" s="11">
        <f t="shared" si="31"/>
        <v>1771517.5249999999</v>
      </c>
      <c r="T104" s="11">
        <f t="shared" si="31"/>
        <v>2362676</v>
      </c>
      <c r="U104" s="43"/>
    </row>
    <row r="105" spans="3:25" ht="12.75" customHeight="1" x14ac:dyDescent="0.2">
      <c r="C105" s="28" t="str">
        <f>"Total Expenditure ($ "&amp;Assumptions!B17&amp;")"</f>
        <v>Total Expenditure ($ 2020/21)</v>
      </c>
      <c r="D105" s="28"/>
      <c r="E105" s="28"/>
      <c r="F105" s="3"/>
      <c r="G105" s="28"/>
      <c r="H105" s="29"/>
      <c r="I105" s="3"/>
      <c r="J105" s="28"/>
      <c r="K105" s="28"/>
      <c r="L105" s="28"/>
      <c r="M105" s="28"/>
      <c r="N105" s="28"/>
      <c r="O105" s="3"/>
      <c r="P105" s="44">
        <f>P104*Assumptions!$B$18</f>
        <v>4629791.6706410404</v>
      </c>
      <c r="Q105" s="44">
        <f>Q104*Assumptions!$B$18</f>
        <v>2388178.4483958203</v>
      </c>
      <c r="R105" s="44">
        <f>R104*Assumptions!$B$18</f>
        <v>1707098.2279781292</v>
      </c>
      <c r="S105" s="44">
        <f>S104*Assumptions!$B$18</f>
        <v>1876113.6081143359</v>
      </c>
      <c r="T105" s="44">
        <f>T104*Assumptions!$B$18</f>
        <v>2502175.9777200888</v>
      </c>
      <c r="U105" s="43"/>
    </row>
    <row r="106" spans="3:25" ht="12.75" customHeight="1" x14ac:dyDescent="0.2">
      <c r="C106" s="100" t="s">
        <v>11</v>
      </c>
      <c r="D106" s="100"/>
      <c r="E106" s="100"/>
      <c r="F106" s="3"/>
      <c r="G106" s="100"/>
      <c r="H106" s="100"/>
      <c r="I106" s="3"/>
      <c r="J106" s="100"/>
      <c r="K106" s="100"/>
      <c r="L106" s="100"/>
      <c r="M106" s="100"/>
      <c r="N106" s="100"/>
      <c r="O106" s="3"/>
      <c r="P106" s="101">
        <f>P104-SUM(P10:P94)</f>
        <v>0</v>
      </c>
      <c r="Q106" s="101">
        <f t="shared" ref="Q106:T106" si="32">Q104-SUM(Q10:Q94)</f>
        <v>0</v>
      </c>
      <c r="R106" s="101">
        <f t="shared" si="32"/>
        <v>0</v>
      </c>
      <c r="S106" s="101">
        <f t="shared" si="32"/>
        <v>0</v>
      </c>
      <c r="T106" s="101">
        <f t="shared" si="32"/>
        <v>0</v>
      </c>
      <c r="V106" s="101">
        <f>SUM(P106:T106)</f>
        <v>0</v>
      </c>
    </row>
    <row r="107" spans="3:25" ht="12.75" customHeight="1" x14ac:dyDescent="0.2">
      <c r="F107" s="3"/>
      <c r="I107" s="3"/>
      <c r="O107" s="3"/>
    </row>
    <row r="108" spans="3:25" s="99" customFormat="1" ht="12.75" customHeight="1" x14ac:dyDescent="0.2">
      <c r="F108" s="3"/>
      <c r="H108" s="12"/>
      <c r="I108" s="3"/>
      <c r="O108" s="3"/>
    </row>
    <row r="109" spans="3:25" s="99" customFormat="1" ht="12.75" customHeight="1" x14ac:dyDescent="0.25">
      <c r="C109" s="5" t="s">
        <v>12</v>
      </c>
      <c r="F109" s="3"/>
      <c r="H109" s="12"/>
      <c r="I109" s="3"/>
      <c r="O109" s="3"/>
      <c r="Y109"/>
    </row>
    <row r="110" spans="3:25" s="99" customFormat="1" ht="12.75" customHeight="1" x14ac:dyDescent="0.2">
      <c r="C110" s="28" t="s">
        <v>1</v>
      </c>
      <c r="D110" s="28" t="s">
        <v>4</v>
      </c>
      <c r="E110" s="28" t="s">
        <v>91</v>
      </c>
      <c r="F110" s="3"/>
      <c r="G110" s="137" t="str">
        <f>C110&amp;E110</f>
        <v>LabourRecurrent</v>
      </c>
      <c r="H110" s="29"/>
      <c r="I110" s="3"/>
      <c r="J110" s="28"/>
      <c r="K110" s="28"/>
      <c r="L110" s="28"/>
      <c r="M110" s="28"/>
      <c r="N110" s="28"/>
      <c r="O110" s="3"/>
      <c r="P110" s="30">
        <f>P98</f>
        <v>876174</v>
      </c>
      <c r="Q110" s="30">
        <f t="shared" ref="Q110:T110" si="33">Q98</f>
        <v>424034</v>
      </c>
      <c r="R110" s="30">
        <f t="shared" si="33"/>
        <v>320775</v>
      </c>
      <c r="S110" s="30">
        <f t="shared" si="33"/>
        <v>369517.52500000002</v>
      </c>
      <c r="T110" s="30">
        <f t="shared" si="33"/>
        <v>559676</v>
      </c>
    </row>
    <row r="111" spans="3:25" s="99" customFormat="1" ht="12.75" customHeight="1" x14ac:dyDescent="0.2">
      <c r="C111" s="4" t="s">
        <v>0</v>
      </c>
      <c r="D111" s="4" t="s">
        <v>4</v>
      </c>
      <c r="E111" s="4" t="s">
        <v>91</v>
      </c>
      <c r="F111" s="3"/>
      <c r="G111" s="138" t="str">
        <f t="shared" ref="G111" si="34">C111&amp;E111</f>
        <v>MaterialsRecurrent</v>
      </c>
      <c r="H111" s="13"/>
      <c r="I111" s="3"/>
      <c r="J111" s="4"/>
      <c r="K111" s="4"/>
      <c r="L111" s="4"/>
      <c r="M111" s="4"/>
      <c r="N111" s="4"/>
      <c r="O111" s="3"/>
      <c r="P111" s="9">
        <f t="shared" ref="P111:T111" si="35">P99</f>
        <v>1725500</v>
      </c>
      <c r="Q111" s="9">
        <f t="shared" si="35"/>
        <v>906500</v>
      </c>
      <c r="R111" s="9">
        <f t="shared" si="35"/>
        <v>669900</v>
      </c>
      <c r="S111" s="9">
        <f t="shared" si="35"/>
        <v>637000</v>
      </c>
      <c r="T111" s="9">
        <f t="shared" si="35"/>
        <v>805000</v>
      </c>
    </row>
    <row r="112" spans="3:25" s="99" customFormat="1" ht="12.75" customHeight="1" x14ac:dyDescent="0.2">
      <c r="C112" s="4" t="s">
        <v>3</v>
      </c>
      <c r="D112" s="4" t="s">
        <v>4</v>
      </c>
      <c r="E112" s="4" t="s">
        <v>91</v>
      </c>
      <c r="F112" s="3"/>
      <c r="G112" s="138" t="str">
        <f>C112&amp;E112</f>
        <v>ContractsRecurrent</v>
      </c>
      <c r="H112" s="13"/>
      <c r="I112" s="3"/>
      <c r="J112" s="4"/>
      <c r="K112" s="4"/>
      <c r="L112" s="4"/>
      <c r="M112" s="4"/>
      <c r="N112" s="4"/>
      <c r="O112" s="3"/>
      <c r="P112" s="9">
        <f t="shared" ref="P112:T112" si="36">P100</f>
        <v>1770000</v>
      </c>
      <c r="Q112" s="9">
        <f t="shared" si="36"/>
        <v>924500</v>
      </c>
      <c r="R112" s="9">
        <f t="shared" si="36"/>
        <v>621250</v>
      </c>
      <c r="S112" s="9">
        <f t="shared" si="36"/>
        <v>765000</v>
      </c>
      <c r="T112" s="9">
        <f t="shared" si="36"/>
        <v>998000</v>
      </c>
    </row>
    <row r="113" spans="3:22" s="99" customFormat="1" ht="12.75" customHeight="1" x14ac:dyDescent="0.2">
      <c r="C113" s="4" t="s">
        <v>1</v>
      </c>
      <c r="D113" s="4" t="s">
        <v>4</v>
      </c>
      <c r="E113" s="4" t="s">
        <v>95</v>
      </c>
      <c r="F113" s="3"/>
      <c r="G113" s="138" t="str">
        <f t="shared" ref="G113:G115" si="37">C113&amp;E113</f>
        <v>LabourNon recurrent</v>
      </c>
      <c r="H113" s="13"/>
      <c r="I113" s="3"/>
      <c r="J113" s="4"/>
      <c r="K113" s="4"/>
      <c r="L113" s="4"/>
      <c r="M113" s="4"/>
      <c r="N113" s="4"/>
      <c r="O113" s="3"/>
      <c r="P113" s="9">
        <f>P98-P110</f>
        <v>0</v>
      </c>
      <c r="Q113" s="9">
        <f t="shared" ref="Q113:T113" si="38">Q98-Q110</f>
        <v>0</v>
      </c>
      <c r="R113" s="9">
        <f t="shared" si="38"/>
        <v>0</v>
      </c>
      <c r="S113" s="9">
        <f t="shared" si="38"/>
        <v>0</v>
      </c>
      <c r="T113" s="9">
        <f t="shared" si="38"/>
        <v>0</v>
      </c>
    </row>
    <row r="114" spans="3:22" s="99" customFormat="1" ht="12.75" customHeight="1" x14ac:dyDescent="0.2">
      <c r="C114" s="4" t="s">
        <v>0</v>
      </c>
      <c r="D114" s="4" t="s">
        <v>4</v>
      </c>
      <c r="E114" s="4" t="s">
        <v>95</v>
      </c>
      <c r="F114" s="3"/>
      <c r="G114" s="138" t="str">
        <f t="shared" si="37"/>
        <v>MaterialsNon recurrent</v>
      </c>
      <c r="H114" s="13"/>
      <c r="I114" s="3"/>
      <c r="J114" s="4"/>
      <c r="K114" s="4"/>
      <c r="L114" s="4"/>
      <c r="M114" s="4"/>
      <c r="N114" s="4"/>
      <c r="O114" s="3"/>
      <c r="P114" s="9">
        <f t="shared" ref="P114:T114" si="39">P99-P111</f>
        <v>0</v>
      </c>
      <c r="Q114" s="9">
        <f t="shared" si="39"/>
        <v>0</v>
      </c>
      <c r="R114" s="9">
        <f t="shared" si="39"/>
        <v>0</v>
      </c>
      <c r="S114" s="9">
        <f t="shared" si="39"/>
        <v>0</v>
      </c>
      <c r="T114" s="9">
        <f t="shared" si="39"/>
        <v>0</v>
      </c>
    </row>
    <row r="115" spans="3:22" s="99" customFormat="1" ht="12.75" customHeight="1" x14ac:dyDescent="0.2">
      <c r="C115" s="4" t="s">
        <v>3</v>
      </c>
      <c r="D115" s="4" t="s">
        <v>4</v>
      </c>
      <c r="E115" s="4" t="s">
        <v>95</v>
      </c>
      <c r="F115" s="3"/>
      <c r="G115" s="138" t="str">
        <f t="shared" si="37"/>
        <v>ContractsNon recurrent</v>
      </c>
      <c r="H115" s="31"/>
      <c r="I115" s="3"/>
      <c r="J115" s="7"/>
      <c r="K115" s="7"/>
      <c r="L115" s="7"/>
      <c r="M115" s="7"/>
      <c r="N115" s="7"/>
      <c r="O115" s="3"/>
      <c r="P115" s="9">
        <f t="shared" ref="P115:T115" si="40">P100-P112</f>
        <v>0</v>
      </c>
      <c r="Q115" s="9">
        <f t="shared" si="40"/>
        <v>0</v>
      </c>
      <c r="R115" s="9">
        <f t="shared" si="40"/>
        <v>0</v>
      </c>
      <c r="S115" s="9">
        <f t="shared" si="40"/>
        <v>0</v>
      </c>
      <c r="T115" s="9">
        <f t="shared" si="40"/>
        <v>0</v>
      </c>
    </row>
    <row r="116" spans="3:22" s="99" customFormat="1" ht="12.75" customHeight="1" x14ac:dyDescent="0.2">
      <c r="C116" s="10" t="str">
        <f>"Total Expenditure ($ "&amp;Assumptions!$B$8&amp;")"</f>
        <v>Total Expenditure ($ 2018)</v>
      </c>
      <c r="D116" s="10"/>
      <c r="E116" s="10"/>
      <c r="F116" s="3"/>
      <c r="G116" s="10"/>
      <c r="H116" s="14"/>
      <c r="I116" s="3"/>
      <c r="J116" s="10"/>
      <c r="K116" s="10"/>
      <c r="L116" s="10"/>
      <c r="M116" s="10"/>
      <c r="N116" s="10"/>
      <c r="O116" s="3"/>
      <c r="P116" s="11">
        <f>SUM(P110:P115)</f>
        <v>4371674</v>
      </c>
      <c r="Q116" s="11">
        <f t="shared" ref="Q116:T116" si="41">SUM(Q110:Q115)</f>
        <v>2255034</v>
      </c>
      <c r="R116" s="11">
        <f t="shared" si="41"/>
        <v>1611925</v>
      </c>
      <c r="S116" s="11">
        <f t="shared" si="41"/>
        <v>1771517.5249999999</v>
      </c>
      <c r="T116" s="11">
        <f t="shared" si="41"/>
        <v>2362676</v>
      </c>
      <c r="U116" s="43"/>
    </row>
    <row r="117" spans="3:22" s="99" customFormat="1" ht="12.75" customHeight="1" x14ac:dyDescent="0.2">
      <c r="C117" s="28" t="str">
        <f>"Total Expenditure ($ "&amp;Assumptions!B29&amp;")"</f>
        <v>Total Expenditure ($ )</v>
      </c>
      <c r="D117" s="28"/>
      <c r="E117" s="28"/>
      <c r="F117" s="3"/>
      <c r="G117" s="28"/>
      <c r="H117" s="29"/>
      <c r="I117" s="3"/>
      <c r="J117" s="28"/>
      <c r="K117" s="28"/>
      <c r="L117" s="28"/>
      <c r="M117" s="28"/>
      <c r="N117" s="28"/>
      <c r="O117" s="3"/>
      <c r="P117" s="44">
        <f>P116*Assumptions!$B$18</f>
        <v>4629791.6706410404</v>
      </c>
      <c r="Q117" s="44">
        <f>Q116*Assumptions!$B$18</f>
        <v>2388178.4483958203</v>
      </c>
      <c r="R117" s="44">
        <f>R116*Assumptions!$B$18</f>
        <v>1707098.2279781292</v>
      </c>
      <c r="S117" s="44">
        <f>S116*Assumptions!$B$18</f>
        <v>1876113.6081143359</v>
      </c>
      <c r="T117" s="44">
        <f>T116*Assumptions!$B$18</f>
        <v>2502175.9777200888</v>
      </c>
      <c r="U117" s="43"/>
    </row>
    <row r="118" spans="3:22" s="99" customFormat="1" ht="12.75" customHeight="1" x14ac:dyDescent="0.2">
      <c r="C118" s="100" t="s">
        <v>11</v>
      </c>
      <c r="D118" s="100"/>
      <c r="E118" s="100"/>
      <c r="F118" s="3"/>
      <c r="G118" s="100"/>
      <c r="H118" s="100"/>
      <c r="I118" s="3"/>
      <c r="J118" s="100"/>
      <c r="K118" s="100"/>
      <c r="L118" s="100"/>
      <c r="M118" s="100"/>
      <c r="N118" s="100"/>
      <c r="O118" s="3"/>
      <c r="P118" s="101">
        <f>P105-P117</f>
        <v>0</v>
      </c>
      <c r="Q118" s="101">
        <f t="shared" ref="Q118:T118" si="42">Q105-Q117</f>
        <v>0</v>
      </c>
      <c r="R118" s="101">
        <f t="shared" si="42"/>
        <v>0</v>
      </c>
      <c r="S118" s="101">
        <f t="shared" si="42"/>
        <v>0</v>
      </c>
      <c r="T118" s="101">
        <f t="shared" si="42"/>
        <v>0</v>
      </c>
      <c r="V118" s="101">
        <f>SUM(P118:T118)</f>
        <v>0</v>
      </c>
    </row>
    <row r="119" spans="3:22" s="99" customFormat="1" ht="12.75" customHeight="1" x14ac:dyDescent="0.2">
      <c r="F119" s="3"/>
      <c r="H119" s="12"/>
      <c r="I119" s="3"/>
      <c r="O119" s="3"/>
    </row>
    <row r="120" spans="3:22" ht="12.75" customHeight="1" x14ac:dyDescent="0.2">
      <c r="C120" s="130" t="str">
        <f>"NPV ($ "&amp;Assumptions!$B$17&amp;")"</f>
        <v>NPV ($ 2020/21)</v>
      </c>
      <c r="D120" s="131">
        <f>NPV(Assumptions!$B$6,$P$117:$T$117)</f>
        <v>12209572.191589011</v>
      </c>
      <c r="F120" s="3"/>
      <c r="I120" s="3"/>
      <c r="O120" s="3"/>
      <c r="P120" s="127"/>
      <c r="Q120" s="127"/>
      <c r="R120" s="127"/>
      <c r="S120" s="127"/>
      <c r="T120" s="127"/>
    </row>
    <row r="121" spans="3:22" ht="12.75" customHeight="1" x14ac:dyDescent="0.2">
      <c r="O121" s="3"/>
    </row>
    <row r="122" spans="3:22" ht="12.75" customHeight="1" x14ac:dyDescent="0.2">
      <c r="O122" s="3"/>
    </row>
    <row r="123" spans="3:22" ht="12.75" customHeight="1" x14ac:dyDescent="0.2"/>
    <row r="124" spans="3:22" ht="12.75" customHeight="1" x14ac:dyDescent="0.2"/>
    <row r="125" spans="3:22" ht="12.75" customHeight="1" x14ac:dyDescent="0.2">
      <c r="H125" s="1"/>
    </row>
  </sheetData>
  <sortState ref="B120:B122">
    <sortCondition ref="B120:B122"/>
  </sortState>
  <conditionalFormatting sqref="P106:T106">
    <cfRule type="expression" dxfId="11" priority="8">
      <formula>ABS(P106)&gt;0.001</formula>
    </cfRule>
  </conditionalFormatting>
  <conditionalFormatting sqref="V106">
    <cfRule type="expression" dxfId="10" priority="3">
      <formula>ABS(V106)&gt;0.001</formula>
    </cfRule>
  </conditionalFormatting>
  <conditionalFormatting sqref="P118:T118">
    <cfRule type="expression" dxfId="9" priority="2">
      <formula>ABS(P118)&gt;0.001</formula>
    </cfRule>
  </conditionalFormatting>
  <conditionalFormatting sqref="V118">
    <cfRule type="expression" dxfId="8" priority="1">
      <formula>ABS(V118)&gt;0.001</formula>
    </cfRule>
  </conditionalFormatting>
  <dataValidations count="2">
    <dataValidation type="list" allowBlank="1" showInputMessage="1" showErrorMessage="1" sqref="D39:D65 D10:D36 D68:D94">
      <formula1>"CapEx, OpEx"</formula1>
    </dataValidation>
    <dataValidation type="list" allowBlank="1" showInputMessage="1" showErrorMessage="1" sqref="E39:E65 E10:E36 E68:E94">
      <formula1>"Labour, Materials, Contracts"</formula1>
    </dataValidation>
  </dataValidation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Y125"/>
  <sheetViews>
    <sheetView showGridLines="0" zoomScale="90" zoomScaleNormal="90" workbookViewId="0">
      <selection activeCell="A22" sqref="A22"/>
    </sheetView>
  </sheetViews>
  <sheetFormatPr defaultColWidth="9.140625" defaultRowHeight="12.75" x14ac:dyDescent="0.2"/>
  <cols>
    <col min="1" max="1" width="4.28515625" style="99" customWidth="1"/>
    <col min="2" max="2" width="2.7109375" style="99" customWidth="1"/>
    <col min="3" max="3" width="81" style="99" bestFit="1" customWidth="1"/>
    <col min="4" max="5" width="11.140625" style="99" customWidth="1"/>
    <col min="6" max="6" width="2.85546875" style="99" customWidth="1"/>
    <col min="7" max="7" width="12.140625" style="99" customWidth="1"/>
    <col min="8" max="8" width="12.7109375" style="12" customWidth="1"/>
    <col min="9" max="9" width="3.140625" style="99" customWidth="1"/>
    <col min="10" max="14" width="12.140625" style="99" customWidth="1"/>
    <col min="15" max="15" width="2.85546875" style="99" customWidth="1"/>
    <col min="16" max="20" width="12.140625" style="99" customWidth="1"/>
    <col min="21" max="21" width="2.140625" style="99" customWidth="1"/>
    <col min="22" max="16384" width="9.140625" style="99"/>
  </cols>
  <sheetData>
    <row r="1" spans="1:25" ht="21" x14ac:dyDescent="0.35">
      <c r="A1" s="18" t="str">
        <f>Assumptions!A1</f>
        <v>Cyber Security</v>
      </c>
      <c r="B1" s="18"/>
      <c r="C1" s="15"/>
      <c r="D1" s="15"/>
      <c r="E1" s="15"/>
      <c r="F1" s="15"/>
      <c r="G1" s="15"/>
      <c r="H1" s="16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</row>
    <row r="2" spans="1:25" ht="15.75" x14ac:dyDescent="0.25">
      <c r="A2" s="17" t="str">
        <f>Assumptions!A2</f>
        <v>UE</v>
      </c>
      <c r="B2" s="17"/>
      <c r="C2" s="15"/>
      <c r="D2" s="15"/>
      <c r="E2" s="15"/>
      <c r="F2" s="15"/>
      <c r="G2" s="15"/>
      <c r="H2" s="16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</row>
    <row r="3" spans="1:25" s="39" customFormat="1" ht="15" x14ac:dyDescent="0.25">
      <c r="A3" s="37" t="s">
        <v>20</v>
      </c>
      <c r="B3" s="37"/>
      <c r="C3" s="37"/>
      <c r="D3" s="37"/>
      <c r="E3" s="37"/>
      <c r="F3" s="37"/>
      <c r="G3" s="37"/>
      <c r="H3" s="38"/>
      <c r="I3" s="37"/>
      <c r="J3" s="37"/>
      <c r="K3" s="37"/>
      <c r="L3" s="37"/>
      <c r="M3" s="37"/>
      <c r="N3" s="37"/>
      <c r="O3" s="37"/>
      <c r="P3" s="37"/>
      <c r="Q3" s="37"/>
      <c r="R3" s="37"/>
      <c r="S3" s="37"/>
      <c r="T3" s="37"/>
      <c r="V3" s="119" t="b">
        <f>SUM(V7:V106)=0</f>
        <v>1</v>
      </c>
    </row>
    <row r="4" spans="1:25" s="2" customFormat="1" ht="12.75" customHeight="1" x14ac:dyDescent="0.25">
      <c r="B4" s="19"/>
      <c r="C4" s="20"/>
      <c r="D4" s="20"/>
      <c r="E4" s="20"/>
      <c r="F4" s="20"/>
      <c r="G4" s="20"/>
      <c r="H4" s="21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</row>
    <row r="5" spans="1:25" s="2" customFormat="1" ht="12.75" customHeight="1" x14ac:dyDescent="0.2">
      <c r="A5" s="2" t="str">
        <f>"Inputs are in $"&amp;Assumptions!$B$8&amp; " unless otherwise stated"</f>
        <v>Inputs are in $2018 unless otherwise stated</v>
      </c>
      <c r="B5" s="22"/>
      <c r="C5" s="20"/>
      <c r="D5" s="20"/>
      <c r="E5" s="20"/>
      <c r="F5" s="20"/>
      <c r="G5" s="20"/>
      <c r="H5" s="21"/>
      <c r="I5" s="20"/>
      <c r="J5" s="20"/>
      <c r="K5" s="20"/>
      <c r="L5" s="20"/>
      <c r="M5" s="20"/>
      <c r="N5" s="20"/>
      <c r="O5" s="20"/>
      <c r="P5" s="20"/>
      <c r="Q5" s="20"/>
      <c r="R5" s="20"/>
      <c r="S5" s="20"/>
      <c r="T5" s="20"/>
    </row>
    <row r="6" spans="1:25" ht="12.75" customHeight="1" x14ac:dyDescent="0.2">
      <c r="A6" s="7"/>
      <c r="F6" s="20"/>
    </row>
    <row r="7" spans="1:25" ht="12.75" customHeight="1" x14ac:dyDescent="0.2">
      <c r="A7" s="7"/>
      <c r="C7" s="121" t="s">
        <v>45</v>
      </c>
      <c r="D7" s="23" t="s">
        <v>22</v>
      </c>
      <c r="E7" s="23" t="s">
        <v>8</v>
      </c>
      <c r="F7" s="20"/>
      <c r="G7" s="23" t="s">
        <v>14</v>
      </c>
      <c r="H7" s="23" t="s">
        <v>9</v>
      </c>
      <c r="J7" s="23" t="s">
        <v>44</v>
      </c>
      <c r="K7" s="24"/>
      <c r="L7" s="24"/>
      <c r="M7" s="24"/>
      <c r="N7" s="24"/>
      <c r="O7" s="4"/>
      <c r="P7" s="23" t="s">
        <v>10</v>
      </c>
      <c r="Q7" s="24"/>
      <c r="R7" s="24"/>
      <c r="S7" s="24"/>
      <c r="T7" s="24"/>
    </row>
    <row r="8" spans="1:25" ht="12.75" customHeight="1" x14ac:dyDescent="0.2">
      <c r="A8" s="7"/>
      <c r="B8" s="7"/>
      <c r="C8" s="7"/>
      <c r="D8" s="7"/>
      <c r="E8" s="7"/>
      <c r="F8" s="20"/>
      <c r="G8" s="7"/>
      <c r="H8" s="7"/>
      <c r="I8" s="4"/>
      <c r="J8" s="122" t="s">
        <v>15</v>
      </c>
      <c r="K8" s="122" t="s">
        <v>16</v>
      </c>
      <c r="L8" s="122" t="s">
        <v>17</v>
      </c>
      <c r="M8" s="122" t="s">
        <v>18</v>
      </c>
      <c r="N8" s="122" t="s">
        <v>19</v>
      </c>
      <c r="O8" s="4"/>
      <c r="P8" s="122" t="s">
        <v>15</v>
      </c>
      <c r="Q8" s="122" t="s">
        <v>16</v>
      </c>
      <c r="R8" s="122" t="s">
        <v>17</v>
      </c>
      <c r="S8" s="122" t="s">
        <v>18</v>
      </c>
      <c r="T8" s="122" t="s">
        <v>19</v>
      </c>
    </row>
    <row r="9" spans="1:25" ht="12.75" customHeight="1" x14ac:dyDescent="0.2">
      <c r="C9" s="4"/>
      <c r="D9" s="4"/>
      <c r="E9" s="4"/>
      <c r="F9" s="20"/>
    </row>
    <row r="10" spans="1:25" ht="12.75" customHeight="1" x14ac:dyDescent="0.2">
      <c r="A10" s="7"/>
      <c r="C10" s="107" t="s">
        <v>51</v>
      </c>
      <c r="D10" s="108" t="s">
        <v>4</v>
      </c>
      <c r="E10" s="109" t="s">
        <v>1</v>
      </c>
      <c r="F10" s="3"/>
      <c r="G10" s="110">
        <v>122.2</v>
      </c>
      <c r="H10" s="12" t="s">
        <v>41</v>
      </c>
      <c r="I10" s="3"/>
      <c r="J10" s="111">
        <v>175</v>
      </c>
      <c r="K10" s="111"/>
      <c r="L10" s="111"/>
      <c r="M10" s="111"/>
      <c r="N10" s="111">
        <v>175</v>
      </c>
      <c r="O10" s="3"/>
      <c r="P10" s="8">
        <f t="shared" ref="P10:T25" si="0">J10*$G10</f>
        <v>21385</v>
      </c>
      <c r="Q10" s="8">
        <f t="shared" si="0"/>
        <v>0</v>
      </c>
      <c r="R10" s="8">
        <f t="shared" si="0"/>
        <v>0</v>
      </c>
      <c r="S10" s="8">
        <f t="shared" si="0"/>
        <v>0</v>
      </c>
      <c r="T10" s="8">
        <f t="shared" si="0"/>
        <v>21385</v>
      </c>
    </row>
    <row r="11" spans="1:25" ht="12.75" customHeight="1" x14ac:dyDescent="0.2">
      <c r="A11" s="7"/>
      <c r="C11" s="107" t="s">
        <v>52</v>
      </c>
      <c r="D11" s="108" t="s">
        <v>4</v>
      </c>
      <c r="E11" s="109" t="s">
        <v>1</v>
      </c>
      <c r="F11" s="3"/>
      <c r="G11" s="110">
        <v>122.2</v>
      </c>
      <c r="H11" s="12" t="s">
        <v>41</v>
      </c>
      <c r="I11" s="3"/>
      <c r="J11" s="112">
        <v>800</v>
      </c>
      <c r="K11" s="112"/>
      <c r="L11" s="112"/>
      <c r="M11" s="112"/>
      <c r="N11" s="112">
        <v>800</v>
      </c>
      <c r="O11" s="3"/>
      <c r="P11" s="8">
        <f t="shared" si="0"/>
        <v>97760</v>
      </c>
      <c r="Q11" s="8">
        <f t="shared" si="0"/>
        <v>0</v>
      </c>
      <c r="R11" s="8">
        <f t="shared" si="0"/>
        <v>0</v>
      </c>
      <c r="S11" s="8">
        <f t="shared" si="0"/>
        <v>0</v>
      </c>
      <c r="T11" s="8">
        <f t="shared" si="0"/>
        <v>97760</v>
      </c>
    </row>
    <row r="12" spans="1:25" ht="12.75" customHeight="1" x14ac:dyDescent="0.2">
      <c r="A12" s="7"/>
      <c r="C12" s="107" t="s">
        <v>53</v>
      </c>
      <c r="D12" s="108" t="s">
        <v>4</v>
      </c>
      <c r="E12" s="109" t="s">
        <v>1</v>
      </c>
      <c r="F12" s="3"/>
      <c r="G12" s="110">
        <v>122.2</v>
      </c>
      <c r="H12" s="12" t="s">
        <v>41</v>
      </c>
      <c r="I12" s="3"/>
      <c r="J12" s="112">
        <v>850</v>
      </c>
      <c r="K12" s="112"/>
      <c r="L12" s="112"/>
      <c r="M12" s="112">
        <v>425</v>
      </c>
      <c r="N12" s="112"/>
      <c r="O12" s="3"/>
      <c r="P12" s="8">
        <f t="shared" si="0"/>
        <v>103870</v>
      </c>
      <c r="Q12" s="8">
        <f t="shared" si="0"/>
        <v>0</v>
      </c>
      <c r="R12" s="8">
        <f t="shared" si="0"/>
        <v>0</v>
      </c>
      <c r="S12" s="8">
        <f t="shared" si="0"/>
        <v>51935</v>
      </c>
      <c r="T12" s="8">
        <f t="shared" si="0"/>
        <v>0</v>
      </c>
    </row>
    <row r="13" spans="1:25" ht="12.75" customHeight="1" x14ac:dyDescent="0.25">
      <c r="A13" s="7"/>
      <c r="C13" s="107" t="s">
        <v>54</v>
      </c>
      <c r="D13" s="108" t="s">
        <v>4</v>
      </c>
      <c r="E13" s="109" t="s">
        <v>1</v>
      </c>
      <c r="F13" s="3"/>
      <c r="G13" s="110">
        <v>122.2</v>
      </c>
      <c r="H13" s="12" t="s">
        <v>41</v>
      </c>
      <c r="I13" s="3"/>
      <c r="J13" s="112"/>
      <c r="K13" s="112">
        <v>100</v>
      </c>
      <c r="L13" s="112"/>
      <c r="M13" s="112">
        <v>100</v>
      </c>
      <c r="N13" s="112"/>
      <c r="O13" s="3"/>
      <c r="P13" s="8">
        <f t="shared" si="0"/>
        <v>0</v>
      </c>
      <c r="Q13" s="8">
        <f t="shared" si="0"/>
        <v>12220</v>
      </c>
      <c r="R13" s="8">
        <f t="shared" si="0"/>
        <v>0</v>
      </c>
      <c r="S13" s="8">
        <f t="shared" si="0"/>
        <v>12220</v>
      </c>
      <c r="T13" s="8">
        <f t="shared" si="0"/>
        <v>0</v>
      </c>
      <c r="Y13"/>
    </row>
    <row r="14" spans="1:25" ht="12.75" customHeight="1" x14ac:dyDescent="0.25">
      <c r="A14" s="7"/>
      <c r="C14" s="107" t="s">
        <v>55</v>
      </c>
      <c r="D14" s="108" t="s">
        <v>4</v>
      </c>
      <c r="E14" s="109" t="s">
        <v>1</v>
      </c>
      <c r="F14" s="3"/>
      <c r="G14" s="110">
        <v>122.2</v>
      </c>
      <c r="H14" s="12" t="s">
        <v>41</v>
      </c>
      <c r="I14" s="3"/>
      <c r="J14" s="112">
        <v>200</v>
      </c>
      <c r="K14" s="112">
        <v>400</v>
      </c>
      <c r="L14" s="112">
        <v>600</v>
      </c>
      <c r="M14" s="112">
        <v>400</v>
      </c>
      <c r="N14" s="112">
        <v>400</v>
      </c>
      <c r="O14" s="3"/>
      <c r="P14" s="8">
        <f t="shared" si="0"/>
        <v>24440</v>
      </c>
      <c r="Q14" s="8">
        <f t="shared" si="0"/>
        <v>48880</v>
      </c>
      <c r="R14" s="8">
        <f t="shared" si="0"/>
        <v>73320</v>
      </c>
      <c r="S14" s="8">
        <f t="shared" si="0"/>
        <v>48880</v>
      </c>
      <c r="T14" s="8">
        <f t="shared" si="0"/>
        <v>48880</v>
      </c>
      <c r="Y14"/>
    </row>
    <row r="15" spans="1:25" ht="12.75" customHeight="1" x14ac:dyDescent="0.25">
      <c r="A15" s="7"/>
      <c r="C15" s="107" t="s">
        <v>56</v>
      </c>
      <c r="D15" s="108" t="s">
        <v>4</v>
      </c>
      <c r="E15" s="109" t="s">
        <v>1</v>
      </c>
      <c r="F15" s="3"/>
      <c r="G15" s="110">
        <v>122.2</v>
      </c>
      <c r="H15" s="12" t="s">
        <v>41</v>
      </c>
      <c r="I15" s="3"/>
      <c r="J15" s="112"/>
      <c r="K15" s="112"/>
      <c r="L15" s="112"/>
      <c r="M15" s="112"/>
      <c r="N15" s="112">
        <v>1500</v>
      </c>
      <c r="O15" s="3"/>
      <c r="P15" s="8">
        <f t="shared" si="0"/>
        <v>0</v>
      </c>
      <c r="Q15" s="8">
        <f t="shared" si="0"/>
        <v>0</v>
      </c>
      <c r="R15" s="8">
        <f t="shared" si="0"/>
        <v>0</v>
      </c>
      <c r="S15" s="8">
        <f t="shared" si="0"/>
        <v>0</v>
      </c>
      <c r="T15" s="8">
        <f t="shared" si="0"/>
        <v>183300</v>
      </c>
      <c r="Y15"/>
    </row>
    <row r="16" spans="1:25" ht="12.75" customHeight="1" x14ac:dyDescent="0.25">
      <c r="A16" s="7"/>
      <c r="C16" s="107" t="s">
        <v>57</v>
      </c>
      <c r="D16" s="108" t="s">
        <v>4</v>
      </c>
      <c r="E16" s="109" t="s">
        <v>1</v>
      </c>
      <c r="F16" s="3"/>
      <c r="G16" s="110">
        <v>122.2</v>
      </c>
      <c r="H16" s="12" t="s">
        <v>41</v>
      </c>
      <c r="I16" s="3"/>
      <c r="J16" s="112">
        <v>150</v>
      </c>
      <c r="K16" s="112"/>
      <c r="L16" s="112">
        <v>150</v>
      </c>
      <c r="M16" s="112"/>
      <c r="N16" s="112"/>
      <c r="O16" s="3"/>
      <c r="P16" s="8">
        <f t="shared" si="0"/>
        <v>18330</v>
      </c>
      <c r="Q16" s="8">
        <f t="shared" si="0"/>
        <v>0</v>
      </c>
      <c r="R16" s="8">
        <f t="shared" si="0"/>
        <v>18330</v>
      </c>
      <c r="S16" s="8">
        <f t="shared" si="0"/>
        <v>0</v>
      </c>
      <c r="T16" s="8">
        <f t="shared" si="0"/>
        <v>0</v>
      </c>
      <c r="Y16"/>
    </row>
    <row r="17" spans="1:25" ht="12.75" customHeight="1" x14ac:dyDescent="0.25">
      <c r="A17" s="7"/>
      <c r="C17" s="107" t="s">
        <v>58</v>
      </c>
      <c r="D17" s="108" t="s">
        <v>4</v>
      </c>
      <c r="E17" s="109" t="s">
        <v>1</v>
      </c>
      <c r="F17" s="3"/>
      <c r="G17" s="110">
        <v>122.2</v>
      </c>
      <c r="H17" s="12" t="s">
        <v>41</v>
      </c>
      <c r="I17" s="3"/>
      <c r="J17" s="112">
        <v>165</v>
      </c>
      <c r="K17" s="112"/>
      <c r="L17" s="112">
        <v>400</v>
      </c>
      <c r="M17" s="112"/>
      <c r="N17" s="112">
        <v>82.5</v>
      </c>
      <c r="O17" s="3"/>
      <c r="P17" s="8">
        <f t="shared" si="0"/>
        <v>20163</v>
      </c>
      <c r="Q17" s="8">
        <f t="shared" si="0"/>
        <v>0</v>
      </c>
      <c r="R17" s="8">
        <f t="shared" si="0"/>
        <v>48880</v>
      </c>
      <c r="S17" s="8">
        <f t="shared" si="0"/>
        <v>0</v>
      </c>
      <c r="T17" s="8">
        <f t="shared" si="0"/>
        <v>10081.5</v>
      </c>
      <c r="Y17"/>
    </row>
    <row r="18" spans="1:25" ht="12.75" customHeight="1" x14ac:dyDescent="0.25">
      <c r="A18" s="7"/>
      <c r="C18" s="107" t="s">
        <v>59</v>
      </c>
      <c r="D18" s="108" t="s">
        <v>4</v>
      </c>
      <c r="E18" s="109" t="s">
        <v>1</v>
      </c>
      <c r="F18" s="3"/>
      <c r="G18" s="110">
        <v>122.2</v>
      </c>
      <c r="H18" s="12" t="s">
        <v>41</v>
      </c>
      <c r="I18" s="3"/>
      <c r="J18" s="112">
        <v>800</v>
      </c>
      <c r="K18" s="112"/>
      <c r="L18" s="112"/>
      <c r="M18" s="112">
        <v>500</v>
      </c>
      <c r="N18" s="112">
        <v>1600</v>
      </c>
      <c r="O18" s="3"/>
      <c r="P18" s="8">
        <f t="shared" si="0"/>
        <v>97760</v>
      </c>
      <c r="Q18" s="8">
        <f t="shared" si="0"/>
        <v>0</v>
      </c>
      <c r="R18" s="8">
        <f t="shared" si="0"/>
        <v>0</v>
      </c>
      <c r="S18" s="8">
        <f t="shared" si="0"/>
        <v>61100</v>
      </c>
      <c r="T18" s="8">
        <f t="shared" si="0"/>
        <v>195520</v>
      </c>
      <c r="Y18"/>
    </row>
    <row r="19" spans="1:25" ht="12.75" customHeight="1" x14ac:dyDescent="0.25">
      <c r="A19" s="7"/>
      <c r="C19" s="107" t="s">
        <v>60</v>
      </c>
      <c r="D19" s="108" t="s">
        <v>4</v>
      </c>
      <c r="E19" s="109" t="s">
        <v>1</v>
      </c>
      <c r="F19" s="3"/>
      <c r="G19" s="110">
        <v>122.2</v>
      </c>
      <c r="H19" s="12" t="s">
        <v>41</v>
      </c>
      <c r="I19" s="3"/>
      <c r="J19" s="112"/>
      <c r="K19" s="112">
        <v>2000</v>
      </c>
      <c r="L19" s="112"/>
      <c r="M19" s="112">
        <v>350</v>
      </c>
      <c r="N19" s="112"/>
      <c r="O19" s="3"/>
      <c r="P19" s="8">
        <f t="shared" si="0"/>
        <v>0</v>
      </c>
      <c r="Q19" s="8">
        <f t="shared" si="0"/>
        <v>244400</v>
      </c>
      <c r="R19" s="8">
        <f t="shared" si="0"/>
        <v>0</v>
      </c>
      <c r="S19" s="8">
        <f t="shared" si="0"/>
        <v>42770</v>
      </c>
      <c r="T19" s="8">
        <f t="shared" si="0"/>
        <v>0</v>
      </c>
      <c r="Y19"/>
    </row>
    <row r="20" spans="1:25" ht="12.75" customHeight="1" x14ac:dyDescent="0.25">
      <c r="A20" s="7"/>
      <c r="C20" s="107" t="s">
        <v>61</v>
      </c>
      <c r="D20" s="108" t="s">
        <v>4</v>
      </c>
      <c r="E20" s="109" t="s">
        <v>1</v>
      </c>
      <c r="F20" s="3"/>
      <c r="G20" s="110">
        <v>122.2</v>
      </c>
      <c r="H20" s="12" t="s">
        <v>41</v>
      </c>
      <c r="I20" s="3"/>
      <c r="J20" s="112">
        <v>300</v>
      </c>
      <c r="K20" s="112"/>
      <c r="L20" s="112"/>
      <c r="M20" s="112"/>
      <c r="N20" s="112">
        <v>300</v>
      </c>
      <c r="O20" s="3"/>
      <c r="P20" s="8">
        <f t="shared" si="0"/>
        <v>36660</v>
      </c>
      <c r="Q20" s="8">
        <f t="shared" si="0"/>
        <v>0</v>
      </c>
      <c r="R20" s="8">
        <f t="shared" si="0"/>
        <v>0</v>
      </c>
      <c r="S20" s="8">
        <f t="shared" si="0"/>
        <v>0</v>
      </c>
      <c r="T20" s="8">
        <f t="shared" si="0"/>
        <v>36660</v>
      </c>
      <c r="Y20"/>
    </row>
    <row r="21" spans="1:25" ht="12.75" customHeight="1" x14ac:dyDescent="0.25">
      <c r="A21" s="7"/>
      <c r="C21" s="107" t="s">
        <v>62</v>
      </c>
      <c r="D21" s="108" t="s">
        <v>4</v>
      </c>
      <c r="E21" s="109" t="s">
        <v>1</v>
      </c>
      <c r="F21" s="3"/>
      <c r="G21" s="110">
        <v>122.2</v>
      </c>
      <c r="H21" s="12" t="s">
        <v>41</v>
      </c>
      <c r="I21" s="3"/>
      <c r="J21" s="112"/>
      <c r="K21" s="112">
        <v>116.25</v>
      </c>
      <c r="L21" s="112"/>
      <c r="M21" s="112"/>
      <c r="N21" s="112"/>
      <c r="O21" s="3"/>
      <c r="P21" s="8">
        <f t="shared" si="0"/>
        <v>0</v>
      </c>
      <c r="Q21" s="8">
        <f t="shared" si="0"/>
        <v>14205.75</v>
      </c>
      <c r="R21" s="8">
        <f t="shared" si="0"/>
        <v>0</v>
      </c>
      <c r="S21" s="8">
        <f t="shared" si="0"/>
        <v>0</v>
      </c>
      <c r="T21" s="8">
        <f t="shared" si="0"/>
        <v>0</v>
      </c>
      <c r="Y21"/>
    </row>
    <row r="22" spans="1:25" ht="12.75" customHeight="1" x14ac:dyDescent="0.25">
      <c r="A22" s="7"/>
      <c r="C22" s="107" t="s">
        <v>63</v>
      </c>
      <c r="D22" s="108" t="s">
        <v>4</v>
      </c>
      <c r="E22" s="109" t="s">
        <v>1</v>
      </c>
      <c r="F22" s="3"/>
      <c r="G22" s="110">
        <v>122.2</v>
      </c>
      <c r="H22" s="12" t="s">
        <v>41</v>
      </c>
      <c r="I22" s="3"/>
      <c r="J22" s="112">
        <v>656.25</v>
      </c>
      <c r="K22" s="112"/>
      <c r="L22" s="112"/>
      <c r="M22" s="112">
        <v>800</v>
      </c>
      <c r="N22" s="112"/>
      <c r="O22" s="3"/>
      <c r="P22" s="8">
        <f t="shared" si="0"/>
        <v>80193.75</v>
      </c>
      <c r="Q22" s="8">
        <f t="shared" si="0"/>
        <v>0</v>
      </c>
      <c r="R22" s="8">
        <f t="shared" si="0"/>
        <v>0</v>
      </c>
      <c r="S22" s="8">
        <f t="shared" si="0"/>
        <v>97760</v>
      </c>
      <c r="T22" s="8">
        <f t="shared" si="0"/>
        <v>0</v>
      </c>
      <c r="Y22"/>
    </row>
    <row r="23" spans="1:25" ht="12.75" customHeight="1" x14ac:dyDescent="0.25">
      <c r="A23" s="7"/>
      <c r="C23" s="107" t="s">
        <v>64</v>
      </c>
      <c r="D23" s="108" t="s">
        <v>4</v>
      </c>
      <c r="E23" s="109" t="s">
        <v>1</v>
      </c>
      <c r="F23" s="3"/>
      <c r="G23" s="110">
        <v>122.2</v>
      </c>
      <c r="H23" s="12" t="s">
        <v>41</v>
      </c>
      <c r="I23" s="3"/>
      <c r="J23" s="112">
        <v>500</v>
      </c>
      <c r="K23" s="112"/>
      <c r="L23" s="112"/>
      <c r="M23" s="112">
        <v>500</v>
      </c>
      <c r="N23" s="112"/>
      <c r="O23" s="3"/>
      <c r="P23" s="8">
        <f t="shared" si="0"/>
        <v>61100</v>
      </c>
      <c r="Q23" s="8">
        <f t="shared" si="0"/>
        <v>0</v>
      </c>
      <c r="R23" s="8">
        <f t="shared" si="0"/>
        <v>0</v>
      </c>
      <c r="S23" s="8">
        <f t="shared" si="0"/>
        <v>61100</v>
      </c>
      <c r="T23" s="8">
        <f t="shared" si="0"/>
        <v>0</v>
      </c>
      <c r="Y23"/>
    </row>
    <row r="24" spans="1:25" ht="12.75" customHeight="1" x14ac:dyDescent="0.25">
      <c r="A24" s="7"/>
      <c r="C24" s="107" t="s">
        <v>65</v>
      </c>
      <c r="D24" s="108" t="s">
        <v>4</v>
      </c>
      <c r="E24" s="109" t="s">
        <v>1</v>
      </c>
      <c r="F24" s="3"/>
      <c r="G24" s="110">
        <v>122.2</v>
      </c>
      <c r="H24" s="12" t="s">
        <v>41</v>
      </c>
      <c r="I24" s="3"/>
      <c r="J24" s="112">
        <v>100</v>
      </c>
      <c r="K24" s="112"/>
      <c r="L24" s="112">
        <v>100</v>
      </c>
      <c r="M24" s="112"/>
      <c r="N24" s="112">
        <v>100</v>
      </c>
      <c r="O24" s="3"/>
      <c r="P24" s="8">
        <f t="shared" si="0"/>
        <v>12220</v>
      </c>
      <c r="Q24" s="8">
        <f t="shared" si="0"/>
        <v>0</v>
      </c>
      <c r="R24" s="8">
        <f t="shared" si="0"/>
        <v>12220</v>
      </c>
      <c r="S24" s="8">
        <f t="shared" si="0"/>
        <v>0</v>
      </c>
      <c r="T24" s="8">
        <f t="shared" si="0"/>
        <v>12220</v>
      </c>
      <c r="Y24"/>
    </row>
    <row r="25" spans="1:25" ht="12.75" customHeight="1" x14ac:dyDescent="0.25">
      <c r="A25" s="7"/>
      <c r="C25" s="107" t="s">
        <v>66</v>
      </c>
      <c r="D25" s="108" t="s">
        <v>4</v>
      </c>
      <c r="E25" s="109" t="s">
        <v>1</v>
      </c>
      <c r="F25" s="3"/>
      <c r="G25" s="110">
        <v>122.2</v>
      </c>
      <c r="H25" s="12" t="s">
        <v>41</v>
      </c>
      <c r="I25" s="3"/>
      <c r="J25" s="112">
        <v>131.25</v>
      </c>
      <c r="K25" s="112"/>
      <c r="L25" s="112"/>
      <c r="M25" s="112">
        <v>150</v>
      </c>
      <c r="N25" s="112"/>
      <c r="O25" s="3"/>
      <c r="P25" s="8">
        <f t="shared" si="0"/>
        <v>16038.75</v>
      </c>
      <c r="Q25" s="8">
        <f t="shared" si="0"/>
        <v>0</v>
      </c>
      <c r="R25" s="8">
        <f t="shared" si="0"/>
        <v>0</v>
      </c>
      <c r="S25" s="8">
        <f t="shared" si="0"/>
        <v>18330</v>
      </c>
      <c r="T25" s="8">
        <f t="shared" si="0"/>
        <v>0</v>
      </c>
      <c r="Y25"/>
    </row>
    <row r="26" spans="1:25" ht="12.75" customHeight="1" x14ac:dyDescent="0.25">
      <c r="A26" s="7"/>
      <c r="C26" s="107" t="s">
        <v>67</v>
      </c>
      <c r="D26" s="108" t="s">
        <v>4</v>
      </c>
      <c r="E26" s="109" t="s">
        <v>1</v>
      </c>
      <c r="F26" s="3"/>
      <c r="G26" s="110">
        <v>122.2</v>
      </c>
      <c r="H26" s="12" t="s">
        <v>41</v>
      </c>
      <c r="I26" s="3"/>
      <c r="J26" s="112"/>
      <c r="K26" s="112"/>
      <c r="L26" s="112"/>
      <c r="M26" s="112">
        <v>200</v>
      </c>
      <c r="N26" s="112">
        <v>506.25</v>
      </c>
      <c r="O26" s="3"/>
      <c r="P26" s="8">
        <f t="shared" ref="P26:T36" si="1">J26*$G26</f>
        <v>0</v>
      </c>
      <c r="Q26" s="8">
        <f t="shared" si="1"/>
        <v>0</v>
      </c>
      <c r="R26" s="8">
        <f t="shared" si="1"/>
        <v>0</v>
      </c>
      <c r="S26" s="8">
        <f t="shared" si="1"/>
        <v>24440</v>
      </c>
      <c r="T26" s="8">
        <f t="shared" si="1"/>
        <v>61863.75</v>
      </c>
      <c r="Y26"/>
    </row>
    <row r="27" spans="1:25" ht="12.75" customHeight="1" x14ac:dyDescent="0.25">
      <c r="A27" s="7"/>
      <c r="C27" s="107" t="s">
        <v>68</v>
      </c>
      <c r="D27" s="108" t="s">
        <v>4</v>
      </c>
      <c r="E27" s="109" t="s">
        <v>1</v>
      </c>
      <c r="F27" s="3"/>
      <c r="G27" s="110">
        <v>122.2</v>
      </c>
      <c r="H27" s="12" t="s">
        <v>41</v>
      </c>
      <c r="I27" s="3"/>
      <c r="J27" s="112">
        <v>3000</v>
      </c>
      <c r="K27" s="112"/>
      <c r="L27" s="112">
        <v>1000</v>
      </c>
      <c r="M27" s="112"/>
      <c r="N27" s="112"/>
      <c r="O27" s="3"/>
      <c r="P27" s="8">
        <f t="shared" si="1"/>
        <v>366600</v>
      </c>
      <c r="Q27" s="8">
        <f t="shared" si="1"/>
        <v>0</v>
      </c>
      <c r="R27" s="8">
        <f t="shared" si="1"/>
        <v>122200</v>
      </c>
      <c r="S27" s="8">
        <f t="shared" si="1"/>
        <v>0</v>
      </c>
      <c r="T27" s="8">
        <f t="shared" si="1"/>
        <v>0</v>
      </c>
      <c r="Y27"/>
    </row>
    <row r="28" spans="1:25" ht="12.75" customHeight="1" x14ac:dyDescent="0.25">
      <c r="A28" s="7"/>
      <c r="C28" s="107" t="s">
        <v>69</v>
      </c>
      <c r="D28" s="108" t="s">
        <v>4</v>
      </c>
      <c r="E28" s="109" t="s">
        <v>1</v>
      </c>
      <c r="F28" s="3"/>
      <c r="G28" s="110">
        <v>122.2</v>
      </c>
      <c r="H28" s="12" t="s">
        <v>41</v>
      </c>
      <c r="I28" s="3"/>
      <c r="J28" s="112">
        <v>326.25</v>
      </c>
      <c r="K28" s="112"/>
      <c r="L28" s="112"/>
      <c r="M28" s="112"/>
      <c r="N28" s="112"/>
      <c r="O28" s="3"/>
      <c r="P28" s="8">
        <f t="shared" si="1"/>
        <v>39867.75</v>
      </c>
      <c r="Q28" s="8">
        <f t="shared" si="1"/>
        <v>0</v>
      </c>
      <c r="R28" s="8">
        <f t="shared" si="1"/>
        <v>0</v>
      </c>
      <c r="S28" s="8">
        <f t="shared" si="1"/>
        <v>0</v>
      </c>
      <c r="T28" s="8">
        <f t="shared" si="1"/>
        <v>0</v>
      </c>
      <c r="Y28"/>
    </row>
    <row r="29" spans="1:25" ht="12.75" customHeight="1" x14ac:dyDescent="0.25">
      <c r="A29" s="7"/>
      <c r="C29" s="107" t="s">
        <v>70</v>
      </c>
      <c r="D29" s="108" t="s">
        <v>4</v>
      </c>
      <c r="E29" s="109" t="s">
        <v>1</v>
      </c>
      <c r="F29" s="3"/>
      <c r="G29" s="110">
        <v>122.2</v>
      </c>
      <c r="H29" s="12" t="s">
        <v>41</v>
      </c>
      <c r="I29" s="3"/>
      <c r="J29" s="112">
        <v>300</v>
      </c>
      <c r="K29" s="112"/>
      <c r="L29" s="112"/>
      <c r="M29" s="112"/>
      <c r="N29" s="112">
        <v>150</v>
      </c>
      <c r="O29" s="3"/>
      <c r="P29" s="8">
        <f t="shared" si="1"/>
        <v>36660</v>
      </c>
      <c r="Q29" s="8">
        <f t="shared" si="1"/>
        <v>0</v>
      </c>
      <c r="R29" s="8">
        <f t="shared" si="1"/>
        <v>0</v>
      </c>
      <c r="S29" s="8">
        <f t="shared" si="1"/>
        <v>0</v>
      </c>
      <c r="T29" s="8">
        <f t="shared" si="1"/>
        <v>18330</v>
      </c>
      <c r="Y29"/>
    </row>
    <row r="30" spans="1:25" ht="12.75" customHeight="1" x14ac:dyDescent="0.25">
      <c r="A30" s="7"/>
      <c r="C30" s="107" t="s">
        <v>71</v>
      </c>
      <c r="D30" s="108" t="s">
        <v>4</v>
      </c>
      <c r="E30" s="109" t="s">
        <v>1</v>
      </c>
      <c r="F30" s="3"/>
      <c r="G30" s="110">
        <v>122.2</v>
      </c>
      <c r="H30" s="12" t="s">
        <v>41</v>
      </c>
      <c r="I30" s="3"/>
      <c r="J30" s="112"/>
      <c r="K30" s="112">
        <v>600</v>
      </c>
      <c r="L30" s="112"/>
      <c r="M30" s="112"/>
      <c r="N30" s="112"/>
      <c r="O30" s="3"/>
      <c r="P30" s="8">
        <f t="shared" si="1"/>
        <v>0</v>
      </c>
      <c r="Q30" s="8">
        <f t="shared" si="1"/>
        <v>73320</v>
      </c>
      <c r="R30" s="8">
        <f t="shared" si="1"/>
        <v>0</v>
      </c>
      <c r="S30" s="8">
        <f t="shared" si="1"/>
        <v>0</v>
      </c>
      <c r="T30" s="8">
        <f t="shared" si="1"/>
        <v>0</v>
      </c>
      <c r="Y30"/>
    </row>
    <row r="31" spans="1:25" ht="12.75" customHeight="1" x14ac:dyDescent="0.25">
      <c r="A31" s="7"/>
      <c r="C31" s="107" t="s">
        <v>72</v>
      </c>
      <c r="D31" s="108" t="s">
        <v>4</v>
      </c>
      <c r="E31" s="109" t="s">
        <v>1</v>
      </c>
      <c r="F31" s="3"/>
      <c r="G31" s="110">
        <v>122.2</v>
      </c>
      <c r="H31" s="12" t="s">
        <v>41</v>
      </c>
      <c r="I31" s="3"/>
      <c r="J31" s="112">
        <v>326.25</v>
      </c>
      <c r="K31" s="112"/>
      <c r="L31" s="112"/>
      <c r="M31" s="112"/>
      <c r="N31" s="112"/>
      <c r="O31" s="3"/>
      <c r="P31" s="8">
        <f t="shared" si="1"/>
        <v>39867.75</v>
      </c>
      <c r="Q31" s="8">
        <f t="shared" si="1"/>
        <v>0</v>
      </c>
      <c r="R31" s="8">
        <f t="shared" si="1"/>
        <v>0</v>
      </c>
      <c r="S31" s="8">
        <f t="shared" si="1"/>
        <v>0</v>
      </c>
      <c r="T31" s="8">
        <f t="shared" si="1"/>
        <v>0</v>
      </c>
      <c r="Y31"/>
    </row>
    <row r="32" spans="1:25" ht="12.75" customHeight="1" x14ac:dyDescent="0.25">
      <c r="A32" s="7"/>
      <c r="C32" s="107" t="s">
        <v>73</v>
      </c>
      <c r="D32" s="108" t="s">
        <v>4</v>
      </c>
      <c r="E32" s="109" t="s">
        <v>1</v>
      </c>
      <c r="F32" s="3"/>
      <c r="G32" s="110">
        <v>122.2</v>
      </c>
      <c r="H32" s="12" t="s">
        <v>41</v>
      </c>
      <c r="I32" s="3"/>
      <c r="J32" s="112"/>
      <c r="K32" s="112"/>
      <c r="L32" s="112"/>
      <c r="M32" s="112">
        <v>491.25</v>
      </c>
      <c r="N32" s="112"/>
      <c r="O32" s="3"/>
      <c r="P32" s="8">
        <f t="shared" si="1"/>
        <v>0</v>
      </c>
      <c r="Q32" s="8">
        <f t="shared" si="1"/>
        <v>0</v>
      </c>
      <c r="R32" s="8">
        <f t="shared" si="1"/>
        <v>0</v>
      </c>
      <c r="S32" s="8">
        <f t="shared" si="1"/>
        <v>60030.75</v>
      </c>
      <c r="T32" s="8">
        <f t="shared" si="1"/>
        <v>0</v>
      </c>
      <c r="Y32"/>
    </row>
    <row r="33" spans="1:25" ht="12.75" customHeight="1" x14ac:dyDescent="0.25">
      <c r="A33" s="7"/>
      <c r="C33" s="107" t="s">
        <v>74</v>
      </c>
      <c r="D33" s="108" t="s">
        <v>4</v>
      </c>
      <c r="E33" s="109" t="s">
        <v>1</v>
      </c>
      <c r="F33" s="3"/>
      <c r="G33" s="110">
        <v>122.2</v>
      </c>
      <c r="H33" s="12" t="s">
        <v>41</v>
      </c>
      <c r="I33" s="3"/>
      <c r="J33" s="112">
        <v>1000</v>
      </c>
      <c r="K33" s="112">
        <v>400</v>
      </c>
      <c r="L33" s="112">
        <v>1500</v>
      </c>
      <c r="M33" s="112">
        <v>400</v>
      </c>
      <c r="N33" s="112">
        <v>500</v>
      </c>
      <c r="O33" s="3"/>
      <c r="P33" s="8">
        <f t="shared" si="1"/>
        <v>122200</v>
      </c>
      <c r="Q33" s="8">
        <f t="shared" si="1"/>
        <v>48880</v>
      </c>
      <c r="R33" s="8">
        <f t="shared" si="1"/>
        <v>183300</v>
      </c>
      <c r="S33" s="8">
        <f t="shared" si="1"/>
        <v>48880</v>
      </c>
      <c r="T33" s="8">
        <f t="shared" si="1"/>
        <v>61100</v>
      </c>
      <c r="Y33"/>
    </row>
    <row r="34" spans="1:25" ht="12.75" customHeight="1" x14ac:dyDescent="0.25">
      <c r="A34" s="7"/>
      <c r="C34" s="107" t="s">
        <v>75</v>
      </c>
      <c r="D34" s="108" t="s">
        <v>4</v>
      </c>
      <c r="E34" s="109" t="s">
        <v>1</v>
      </c>
      <c r="F34" s="3"/>
      <c r="G34" s="110">
        <v>122.2</v>
      </c>
      <c r="H34" s="12" t="s">
        <v>41</v>
      </c>
      <c r="I34" s="3"/>
      <c r="J34" s="112"/>
      <c r="K34" s="112">
        <v>400</v>
      </c>
      <c r="L34" s="112"/>
      <c r="M34" s="112"/>
      <c r="N34" s="112">
        <v>400</v>
      </c>
      <c r="O34" s="3"/>
      <c r="P34" s="8">
        <f t="shared" si="1"/>
        <v>0</v>
      </c>
      <c r="Q34" s="8">
        <f t="shared" si="1"/>
        <v>48880</v>
      </c>
      <c r="R34" s="8">
        <f t="shared" si="1"/>
        <v>0</v>
      </c>
      <c r="S34" s="8">
        <f t="shared" si="1"/>
        <v>0</v>
      </c>
      <c r="T34" s="8">
        <f t="shared" si="1"/>
        <v>48880</v>
      </c>
      <c r="Y34"/>
    </row>
    <row r="35" spans="1:25" ht="12.75" customHeight="1" x14ac:dyDescent="0.25">
      <c r="A35" s="7"/>
      <c r="C35" s="107" t="s">
        <v>76</v>
      </c>
      <c r="D35" s="108" t="s">
        <v>4</v>
      </c>
      <c r="E35" s="109" t="s">
        <v>1</v>
      </c>
      <c r="F35" s="3"/>
      <c r="G35" s="110">
        <v>122.2</v>
      </c>
      <c r="H35" s="12" t="s">
        <v>41</v>
      </c>
      <c r="I35" s="3"/>
      <c r="J35" s="112">
        <v>100</v>
      </c>
      <c r="K35" s="112">
        <v>900</v>
      </c>
      <c r="L35" s="112"/>
      <c r="M35" s="112"/>
      <c r="N35" s="112"/>
      <c r="O35" s="3"/>
      <c r="P35" s="8">
        <f t="shared" si="1"/>
        <v>12220</v>
      </c>
      <c r="Q35" s="8">
        <f t="shared" si="1"/>
        <v>109980</v>
      </c>
      <c r="R35" s="8">
        <f t="shared" si="1"/>
        <v>0</v>
      </c>
      <c r="S35" s="8">
        <f t="shared" si="1"/>
        <v>0</v>
      </c>
      <c r="T35" s="8">
        <f t="shared" si="1"/>
        <v>0</v>
      </c>
      <c r="Y35"/>
    </row>
    <row r="36" spans="1:25" ht="12.75" customHeight="1" x14ac:dyDescent="0.25">
      <c r="A36" s="7"/>
      <c r="C36" s="107" t="s">
        <v>77</v>
      </c>
      <c r="D36" s="108" t="s">
        <v>4</v>
      </c>
      <c r="E36" s="109" t="s">
        <v>1</v>
      </c>
      <c r="F36" s="3"/>
      <c r="G36" s="110">
        <v>122.2</v>
      </c>
      <c r="H36" s="12" t="s">
        <v>41</v>
      </c>
      <c r="I36" s="3"/>
      <c r="J36" s="112">
        <v>250</v>
      </c>
      <c r="K36" s="112"/>
      <c r="L36" s="112"/>
      <c r="M36" s="112"/>
      <c r="N36" s="112"/>
      <c r="O36" s="3"/>
      <c r="P36" s="8">
        <f t="shared" si="1"/>
        <v>30550</v>
      </c>
      <c r="Q36" s="8">
        <f t="shared" si="1"/>
        <v>0</v>
      </c>
      <c r="R36" s="8">
        <f t="shared" si="1"/>
        <v>0</v>
      </c>
      <c r="S36" s="8">
        <f t="shared" si="1"/>
        <v>0</v>
      </c>
      <c r="T36" s="8">
        <f t="shared" si="1"/>
        <v>0</v>
      </c>
      <c r="Y36"/>
    </row>
    <row r="37" spans="1:25" ht="12.75" customHeight="1" x14ac:dyDescent="0.25">
      <c r="A37" s="7"/>
      <c r="F37" s="3"/>
      <c r="I37" s="3"/>
      <c r="O37" s="3"/>
      <c r="Y37"/>
    </row>
    <row r="38" spans="1:25" ht="12.75" customHeight="1" x14ac:dyDescent="0.25">
      <c r="A38" s="7"/>
      <c r="F38" s="3"/>
      <c r="I38" s="3"/>
      <c r="O38" s="3"/>
      <c r="Y38"/>
    </row>
    <row r="39" spans="1:25" ht="12.75" customHeight="1" x14ac:dyDescent="0.25">
      <c r="A39" s="7"/>
      <c r="C39" s="107" t="s">
        <v>51</v>
      </c>
      <c r="D39" s="108" t="s">
        <v>4</v>
      </c>
      <c r="E39" s="109" t="s">
        <v>0</v>
      </c>
      <c r="F39" s="3"/>
      <c r="G39" s="126">
        <v>30000</v>
      </c>
      <c r="H39" s="12" t="s">
        <v>42</v>
      </c>
      <c r="I39" s="3"/>
      <c r="J39" s="123">
        <v>1</v>
      </c>
      <c r="K39" s="123"/>
      <c r="L39" s="123"/>
      <c r="M39" s="123"/>
      <c r="N39" s="123">
        <v>1</v>
      </c>
      <c r="O39" s="3"/>
      <c r="P39" s="8">
        <f t="shared" ref="P39:T54" si="2">J39*$G39</f>
        <v>30000</v>
      </c>
      <c r="Q39" s="8">
        <f t="shared" si="2"/>
        <v>0</v>
      </c>
      <c r="R39" s="8">
        <f t="shared" si="2"/>
        <v>0</v>
      </c>
      <c r="S39" s="8">
        <f t="shared" si="2"/>
        <v>0</v>
      </c>
      <c r="T39" s="8">
        <f t="shared" si="2"/>
        <v>30000</v>
      </c>
      <c r="Y39"/>
    </row>
    <row r="40" spans="1:25" ht="12.75" customHeight="1" x14ac:dyDescent="0.25">
      <c r="A40" s="7"/>
      <c r="C40" s="107" t="s">
        <v>52</v>
      </c>
      <c r="D40" s="108" t="s">
        <v>4</v>
      </c>
      <c r="E40" s="109" t="s">
        <v>0</v>
      </c>
      <c r="F40" s="3"/>
      <c r="G40" s="126">
        <v>150000</v>
      </c>
      <c r="H40" s="12" t="s">
        <v>42</v>
      </c>
      <c r="I40" s="3"/>
      <c r="J40" s="123">
        <v>1.3333333333333333</v>
      </c>
      <c r="K40" s="123"/>
      <c r="L40" s="123"/>
      <c r="M40" s="123"/>
      <c r="N40" s="123">
        <v>1</v>
      </c>
      <c r="O40" s="3"/>
      <c r="P40" s="8">
        <f t="shared" si="2"/>
        <v>200000</v>
      </c>
      <c r="Q40" s="8">
        <f t="shared" si="2"/>
        <v>0</v>
      </c>
      <c r="R40" s="8">
        <f t="shared" si="2"/>
        <v>0</v>
      </c>
      <c r="S40" s="8">
        <f t="shared" si="2"/>
        <v>0</v>
      </c>
      <c r="T40" s="8">
        <f t="shared" si="2"/>
        <v>150000</v>
      </c>
      <c r="Y40"/>
    </row>
    <row r="41" spans="1:25" ht="12.75" customHeight="1" x14ac:dyDescent="0.25">
      <c r="A41" s="7"/>
      <c r="C41" s="107" t="s">
        <v>53</v>
      </c>
      <c r="D41" s="108" t="s">
        <v>4</v>
      </c>
      <c r="E41" s="109" t="s">
        <v>0</v>
      </c>
      <c r="F41" s="3"/>
      <c r="G41" s="126">
        <v>100000</v>
      </c>
      <c r="H41" s="12" t="s">
        <v>42</v>
      </c>
      <c r="I41" s="3"/>
      <c r="J41" s="123">
        <v>2</v>
      </c>
      <c r="K41" s="123"/>
      <c r="L41" s="123"/>
      <c r="M41" s="123">
        <v>1</v>
      </c>
      <c r="N41" s="123"/>
      <c r="O41" s="3"/>
      <c r="P41" s="8">
        <f t="shared" si="2"/>
        <v>200000</v>
      </c>
      <c r="Q41" s="8">
        <f t="shared" si="2"/>
        <v>0</v>
      </c>
      <c r="R41" s="8">
        <f t="shared" si="2"/>
        <v>0</v>
      </c>
      <c r="S41" s="8">
        <f t="shared" si="2"/>
        <v>100000</v>
      </c>
      <c r="T41" s="8">
        <f t="shared" si="2"/>
        <v>0</v>
      </c>
      <c r="Y41"/>
    </row>
    <row r="42" spans="1:25" ht="12.75" customHeight="1" x14ac:dyDescent="0.25">
      <c r="A42" s="7"/>
      <c r="C42" s="107" t="s">
        <v>54</v>
      </c>
      <c r="D42" s="108" t="s">
        <v>4</v>
      </c>
      <c r="E42" s="109" t="s">
        <v>0</v>
      </c>
      <c r="F42" s="3"/>
      <c r="G42" s="126">
        <v>30000</v>
      </c>
      <c r="H42" s="12" t="s">
        <v>42</v>
      </c>
      <c r="I42" s="3"/>
      <c r="J42" s="123"/>
      <c r="K42" s="123">
        <v>1</v>
      </c>
      <c r="L42" s="123"/>
      <c r="M42" s="123">
        <v>1</v>
      </c>
      <c r="N42" s="123"/>
      <c r="O42" s="3"/>
      <c r="P42" s="8">
        <f t="shared" si="2"/>
        <v>0</v>
      </c>
      <c r="Q42" s="8">
        <f t="shared" si="2"/>
        <v>30000</v>
      </c>
      <c r="R42" s="8">
        <f t="shared" si="2"/>
        <v>0</v>
      </c>
      <c r="S42" s="8">
        <f t="shared" si="2"/>
        <v>30000</v>
      </c>
      <c r="T42" s="8">
        <f t="shared" si="2"/>
        <v>0</v>
      </c>
      <c r="Y42"/>
    </row>
    <row r="43" spans="1:25" ht="12.75" customHeight="1" x14ac:dyDescent="0.25">
      <c r="A43" s="7"/>
      <c r="C43" s="107" t="s">
        <v>55</v>
      </c>
      <c r="D43" s="108" t="s">
        <v>4</v>
      </c>
      <c r="E43" s="109" t="s">
        <v>0</v>
      </c>
      <c r="F43" s="3"/>
      <c r="G43" s="126">
        <v>70000</v>
      </c>
      <c r="H43" s="12" t="s">
        <v>42</v>
      </c>
      <c r="I43" s="3"/>
      <c r="J43" s="123">
        <v>1</v>
      </c>
      <c r="K43" s="123">
        <v>2</v>
      </c>
      <c r="L43" s="123">
        <v>3</v>
      </c>
      <c r="M43" s="123">
        <v>2</v>
      </c>
      <c r="N43" s="123">
        <v>2</v>
      </c>
      <c r="O43" s="3"/>
      <c r="P43" s="8">
        <f t="shared" si="2"/>
        <v>70000</v>
      </c>
      <c r="Q43" s="8">
        <f t="shared" si="2"/>
        <v>140000</v>
      </c>
      <c r="R43" s="8">
        <f t="shared" si="2"/>
        <v>210000</v>
      </c>
      <c r="S43" s="8">
        <f t="shared" si="2"/>
        <v>140000</v>
      </c>
      <c r="T43" s="8">
        <f t="shared" si="2"/>
        <v>140000</v>
      </c>
      <c r="Y43"/>
    </row>
    <row r="44" spans="1:25" ht="12.75" customHeight="1" x14ac:dyDescent="0.25">
      <c r="A44" s="7"/>
      <c r="C44" s="107" t="s">
        <v>56</v>
      </c>
      <c r="D44" s="108" t="s">
        <v>4</v>
      </c>
      <c r="E44" s="109" t="s">
        <v>0</v>
      </c>
      <c r="F44" s="3"/>
      <c r="G44" s="126">
        <v>350000</v>
      </c>
      <c r="H44" s="12" t="s">
        <v>42</v>
      </c>
      <c r="I44" s="3"/>
      <c r="J44" s="123"/>
      <c r="K44" s="123"/>
      <c r="L44" s="123"/>
      <c r="M44" s="123"/>
      <c r="N44" s="123">
        <v>1</v>
      </c>
      <c r="O44" s="3"/>
      <c r="P44" s="8">
        <f t="shared" si="2"/>
        <v>0</v>
      </c>
      <c r="Q44" s="8">
        <f t="shared" si="2"/>
        <v>0</v>
      </c>
      <c r="R44" s="8">
        <f t="shared" si="2"/>
        <v>0</v>
      </c>
      <c r="S44" s="8">
        <f t="shared" si="2"/>
        <v>0</v>
      </c>
      <c r="T44" s="8">
        <f t="shared" si="2"/>
        <v>350000</v>
      </c>
      <c r="Y44"/>
    </row>
    <row r="45" spans="1:25" ht="12.75" customHeight="1" x14ac:dyDescent="0.25">
      <c r="A45" s="7"/>
      <c r="C45" s="107" t="s">
        <v>57</v>
      </c>
      <c r="D45" s="108" t="s">
        <v>4</v>
      </c>
      <c r="E45" s="109" t="s">
        <v>0</v>
      </c>
      <c r="F45" s="3"/>
      <c r="G45" s="126">
        <v>50000</v>
      </c>
      <c r="H45" s="12" t="s">
        <v>42</v>
      </c>
      <c r="I45" s="3"/>
      <c r="J45" s="123">
        <v>1</v>
      </c>
      <c r="K45" s="123"/>
      <c r="L45" s="123">
        <v>1</v>
      </c>
      <c r="M45" s="123"/>
      <c r="N45" s="123"/>
      <c r="O45" s="3"/>
      <c r="P45" s="8">
        <f t="shared" si="2"/>
        <v>50000</v>
      </c>
      <c r="Q45" s="8">
        <f t="shared" si="2"/>
        <v>0</v>
      </c>
      <c r="R45" s="8">
        <f t="shared" si="2"/>
        <v>50000</v>
      </c>
      <c r="S45" s="8">
        <f t="shared" si="2"/>
        <v>0</v>
      </c>
      <c r="T45" s="8">
        <f t="shared" si="2"/>
        <v>0</v>
      </c>
      <c r="Y45"/>
    </row>
    <row r="46" spans="1:25" ht="12.75" customHeight="1" x14ac:dyDescent="0.25">
      <c r="A46" s="7"/>
      <c r="C46" s="107" t="s">
        <v>58</v>
      </c>
      <c r="D46" s="108" t="s">
        <v>4</v>
      </c>
      <c r="E46" s="109" t="s">
        <v>0</v>
      </c>
      <c r="F46" s="3"/>
      <c r="G46" s="126">
        <v>30000</v>
      </c>
      <c r="H46" s="12" t="s">
        <v>42</v>
      </c>
      <c r="I46" s="3"/>
      <c r="J46" s="123">
        <v>2</v>
      </c>
      <c r="K46" s="123"/>
      <c r="L46" s="124">
        <v>3.4</v>
      </c>
      <c r="M46" s="123"/>
      <c r="N46" s="123">
        <v>1</v>
      </c>
      <c r="O46" s="3"/>
      <c r="P46" s="8">
        <f t="shared" si="2"/>
        <v>60000</v>
      </c>
      <c r="Q46" s="8">
        <f t="shared" si="2"/>
        <v>0</v>
      </c>
      <c r="R46" s="8">
        <f t="shared" si="2"/>
        <v>102000</v>
      </c>
      <c r="S46" s="8">
        <f t="shared" si="2"/>
        <v>0</v>
      </c>
      <c r="T46" s="8">
        <f t="shared" si="2"/>
        <v>30000</v>
      </c>
      <c r="Y46"/>
    </row>
    <row r="47" spans="1:25" ht="12.75" customHeight="1" x14ac:dyDescent="0.25">
      <c r="A47" s="7"/>
      <c r="C47" s="107" t="s">
        <v>59</v>
      </c>
      <c r="D47" s="108" t="s">
        <v>4</v>
      </c>
      <c r="E47" s="109" t="s">
        <v>0</v>
      </c>
      <c r="F47" s="3"/>
      <c r="G47" s="126">
        <v>320000</v>
      </c>
      <c r="H47" s="12" t="s">
        <v>42</v>
      </c>
      <c r="I47" s="3"/>
      <c r="J47" s="123">
        <v>1</v>
      </c>
      <c r="K47" s="123"/>
      <c r="L47" s="123"/>
      <c r="M47" s="123"/>
      <c r="N47" s="123"/>
      <c r="O47" s="3"/>
      <c r="P47" s="8">
        <f t="shared" si="2"/>
        <v>320000</v>
      </c>
      <c r="Q47" s="8">
        <f t="shared" si="2"/>
        <v>0</v>
      </c>
      <c r="R47" s="8">
        <f t="shared" si="2"/>
        <v>0</v>
      </c>
      <c r="S47" s="8">
        <f t="shared" si="2"/>
        <v>0</v>
      </c>
      <c r="T47" s="8">
        <f t="shared" si="2"/>
        <v>0</v>
      </c>
      <c r="Y47"/>
    </row>
    <row r="48" spans="1:25" ht="12.75" customHeight="1" x14ac:dyDescent="0.25">
      <c r="A48" s="7"/>
      <c r="C48" s="107" t="s">
        <v>60</v>
      </c>
      <c r="D48" s="108" t="s">
        <v>4</v>
      </c>
      <c r="E48" s="109" t="s">
        <v>0</v>
      </c>
      <c r="F48" s="3"/>
      <c r="G48" s="126">
        <v>100000</v>
      </c>
      <c r="H48" s="12" t="s">
        <v>42</v>
      </c>
      <c r="I48" s="3"/>
      <c r="J48" s="123"/>
      <c r="K48" s="123">
        <v>5</v>
      </c>
      <c r="L48" s="123"/>
      <c r="M48" s="123">
        <v>1</v>
      </c>
      <c r="N48" s="123"/>
      <c r="O48" s="3"/>
      <c r="P48" s="8">
        <f t="shared" si="2"/>
        <v>0</v>
      </c>
      <c r="Q48" s="8">
        <f t="shared" si="2"/>
        <v>500000</v>
      </c>
      <c r="R48" s="8">
        <f t="shared" si="2"/>
        <v>0</v>
      </c>
      <c r="S48" s="8">
        <f t="shared" si="2"/>
        <v>100000</v>
      </c>
      <c r="T48" s="8">
        <f t="shared" si="2"/>
        <v>0</v>
      </c>
      <c r="Y48"/>
    </row>
    <row r="49" spans="1:25" ht="12.75" customHeight="1" x14ac:dyDescent="0.25">
      <c r="A49" s="7"/>
      <c r="C49" s="107" t="s">
        <v>61</v>
      </c>
      <c r="D49" s="108" t="s">
        <v>4</v>
      </c>
      <c r="E49" s="109" t="s">
        <v>0</v>
      </c>
      <c r="F49" s="3"/>
      <c r="G49" s="126">
        <v>50000</v>
      </c>
      <c r="H49" s="12" t="s">
        <v>42</v>
      </c>
      <c r="I49" s="3"/>
      <c r="J49" s="123">
        <v>1</v>
      </c>
      <c r="K49" s="123"/>
      <c r="L49" s="123"/>
      <c r="M49" s="123"/>
      <c r="N49" s="123">
        <v>1</v>
      </c>
      <c r="O49" s="3"/>
      <c r="P49" s="8">
        <f t="shared" si="2"/>
        <v>50000</v>
      </c>
      <c r="Q49" s="8">
        <f t="shared" si="2"/>
        <v>0</v>
      </c>
      <c r="R49" s="8">
        <f t="shared" si="2"/>
        <v>0</v>
      </c>
      <c r="S49" s="8">
        <f t="shared" si="2"/>
        <v>0</v>
      </c>
      <c r="T49" s="8">
        <f t="shared" si="2"/>
        <v>50000</v>
      </c>
      <c r="Y49"/>
    </row>
    <row r="50" spans="1:25" ht="12.75" customHeight="1" x14ac:dyDescent="0.25">
      <c r="A50" s="7"/>
      <c r="C50" s="107" t="s">
        <v>62</v>
      </c>
      <c r="D50" s="108" t="s">
        <v>4</v>
      </c>
      <c r="E50" s="109" t="s">
        <v>0</v>
      </c>
      <c r="F50" s="3"/>
      <c r="G50" s="126">
        <v>50000</v>
      </c>
      <c r="H50" s="12" t="s">
        <v>42</v>
      </c>
      <c r="I50" s="3"/>
      <c r="J50" s="123"/>
      <c r="K50" s="123">
        <v>1</v>
      </c>
      <c r="L50" s="123"/>
      <c r="M50" s="123"/>
      <c r="N50" s="123"/>
      <c r="O50" s="3"/>
      <c r="P50" s="8">
        <f t="shared" si="2"/>
        <v>0</v>
      </c>
      <c r="Q50" s="8">
        <f t="shared" si="2"/>
        <v>50000</v>
      </c>
      <c r="R50" s="8">
        <f t="shared" si="2"/>
        <v>0</v>
      </c>
      <c r="S50" s="8">
        <f t="shared" si="2"/>
        <v>0</v>
      </c>
      <c r="T50" s="8">
        <f t="shared" si="2"/>
        <v>0</v>
      </c>
      <c r="Y50"/>
    </row>
    <row r="51" spans="1:25" ht="12.75" customHeight="1" x14ac:dyDescent="0.25">
      <c r="A51" s="7"/>
      <c r="C51" s="107" t="s">
        <v>63</v>
      </c>
      <c r="D51" s="108" t="s">
        <v>4</v>
      </c>
      <c r="E51" s="109" t="s">
        <v>0</v>
      </c>
      <c r="F51" s="3"/>
      <c r="G51" s="126">
        <v>140000</v>
      </c>
      <c r="H51" s="12" t="s">
        <v>42</v>
      </c>
      <c r="I51" s="3"/>
      <c r="J51" s="123">
        <v>1</v>
      </c>
      <c r="K51" s="123"/>
      <c r="L51" s="123"/>
      <c r="M51" s="123">
        <v>1</v>
      </c>
      <c r="N51" s="123"/>
      <c r="O51" s="3"/>
      <c r="P51" s="8">
        <f t="shared" si="2"/>
        <v>140000</v>
      </c>
      <c r="Q51" s="8">
        <f t="shared" si="2"/>
        <v>0</v>
      </c>
      <c r="R51" s="8">
        <f t="shared" si="2"/>
        <v>0</v>
      </c>
      <c r="S51" s="8">
        <f t="shared" si="2"/>
        <v>140000</v>
      </c>
      <c r="T51" s="8">
        <f t="shared" si="2"/>
        <v>0</v>
      </c>
      <c r="Y51"/>
    </row>
    <row r="52" spans="1:25" ht="12.75" customHeight="1" x14ac:dyDescent="0.25">
      <c r="A52" s="7"/>
      <c r="C52" s="107" t="s">
        <v>64</v>
      </c>
      <c r="D52" s="108" t="s">
        <v>4</v>
      </c>
      <c r="E52" s="109" t="s">
        <v>0</v>
      </c>
      <c r="F52" s="3"/>
      <c r="G52" s="126">
        <v>100000</v>
      </c>
      <c r="H52" s="12" t="s">
        <v>42</v>
      </c>
      <c r="I52" s="3"/>
      <c r="J52" s="123">
        <v>1</v>
      </c>
      <c r="K52" s="123"/>
      <c r="L52" s="123"/>
      <c r="M52" s="123">
        <v>1</v>
      </c>
      <c r="N52" s="123"/>
      <c r="O52" s="3"/>
      <c r="P52" s="8">
        <f t="shared" si="2"/>
        <v>100000</v>
      </c>
      <c r="Q52" s="8">
        <f t="shared" si="2"/>
        <v>0</v>
      </c>
      <c r="R52" s="8">
        <f t="shared" si="2"/>
        <v>0</v>
      </c>
      <c r="S52" s="8">
        <f t="shared" si="2"/>
        <v>100000</v>
      </c>
      <c r="T52" s="8">
        <f t="shared" si="2"/>
        <v>0</v>
      </c>
      <c r="Y52"/>
    </row>
    <row r="53" spans="1:25" ht="12.75" customHeight="1" x14ac:dyDescent="0.25">
      <c r="A53" s="7"/>
      <c r="C53" s="107" t="s">
        <v>65</v>
      </c>
      <c r="D53" s="108" t="s">
        <v>4</v>
      </c>
      <c r="E53" s="109" t="s">
        <v>0</v>
      </c>
      <c r="F53" s="3"/>
      <c r="G53" s="126">
        <v>20000</v>
      </c>
      <c r="H53" s="12" t="s">
        <v>42</v>
      </c>
      <c r="I53" s="3"/>
      <c r="J53" s="123">
        <v>1</v>
      </c>
      <c r="K53" s="123"/>
      <c r="L53" s="123">
        <v>1</v>
      </c>
      <c r="M53" s="123"/>
      <c r="N53" s="123">
        <v>1</v>
      </c>
      <c r="O53" s="3"/>
      <c r="P53" s="8">
        <f t="shared" si="2"/>
        <v>20000</v>
      </c>
      <c r="Q53" s="8">
        <f t="shared" si="2"/>
        <v>0</v>
      </c>
      <c r="R53" s="8">
        <f t="shared" si="2"/>
        <v>20000</v>
      </c>
      <c r="S53" s="8">
        <f t="shared" si="2"/>
        <v>0</v>
      </c>
      <c r="T53" s="8">
        <f t="shared" si="2"/>
        <v>20000</v>
      </c>
      <c r="Y53"/>
    </row>
    <row r="54" spans="1:25" ht="12.75" customHeight="1" x14ac:dyDescent="0.25">
      <c r="A54" s="7"/>
      <c r="C54" s="107" t="s">
        <v>66</v>
      </c>
      <c r="D54" s="108" t="s">
        <v>4</v>
      </c>
      <c r="E54" s="109" t="s">
        <v>0</v>
      </c>
      <c r="F54" s="3"/>
      <c r="G54" s="126">
        <v>25000</v>
      </c>
      <c r="H54" s="12" t="s">
        <v>42</v>
      </c>
      <c r="I54" s="3"/>
      <c r="J54" s="123">
        <v>1.6</v>
      </c>
      <c r="K54" s="123"/>
      <c r="L54" s="123"/>
      <c r="M54" s="123">
        <v>1</v>
      </c>
      <c r="N54" s="123"/>
      <c r="O54" s="3"/>
      <c r="P54" s="8">
        <f t="shared" si="2"/>
        <v>40000</v>
      </c>
      <c r="Q54" s="8">
        <f t="shared" si="2"/>
        <v>0</v>
      </c>
      <c r="R54" s="8">
        <f t="shared" si="2"/>
        <v>0</v>
      </c>
      <c r="S54" s="8">
        <f t="shared" si="2"/>
        <v>25000</v>
      </c>
      <c r="T54" s="8">
        <f t="shared" si="2"/>
        <v>0</v>
      </c>
      <c r="Y54"/>
    </row>
    <row r="55" spans="1:25" ht="12.75" customHeight="1" x14ac:dyDescent="0.25">
      <c r="A55" s="7"/>
      <c r="C55" s="107" t="s">
        <v>67</v>
      </c>
      <c r="D55" s="108" t="s">
        <v>4</v>
      </c>
      <c r="E55" s="109" t="s">
        <v>0</v>
      </c>
      <c r="F55" s="3"/>
      <c r="G55" s="126">
        <v>50000</v>
      </c>
      <c r="H55" s="12" t="s">
        <v>42</v>
      </c>
      <c r="I55" s="3"/>
      <c r="J55" s="123"/>
      <c r="K55" s="123"/>
      <c r="L55" s="123"/>
      <c r="M55" s="123">
        <v>1</v>
      </c>
      <c r="N55" s="123">
        <v>3.1</v>
      </c>
      <c r="O55" s="3"/>
      <c r="P55" s="8">
        <f t="shared" ref="P55:T65" si="3">J55*$G55</f>
        <v>0</v>
      </c>
      <c r="Q55" s="8">
        <f t="shared" si="3"/>
        <v>0</v>
      </c>
      <c r="R55" s="8">
        <f t="shared" si="3"/>
        <v>0</v>
      </c>
      <c r="S55" s="8">
        <f t="shared" si="3"/>
        <v>50000</v>
      </c>
      <c r="T55" s="8">
        <f t="shared" si="3"/>
        <v>155000</v>
      </c>
      <c r="Y55"/>
    </row>
    <row r="56" spans="1:25" ht="12.75" customHeight="1" x14ac:dyDescent="0.25">
      <c r="A56" s="7"/>
      <c r="C56" s="107" t="s">
        <v>68</v>
      </c>
      <c r="D56" s="108" t="s">
        <v>4</v>
      </c>
      <c r="E56" s="109" t="s">
        <v>0</v>
      </c>
      <c r="F56" s="3"/>
      <c r="G56" s="126">
        <v>200000</v>
      </c>
      <c r="H56" s="12" t="s">
        <v>42</v>
      </c>
      <c r="I56" s="3"/>
      <c r="J56" s="123">
        <v>3</v>
      </c>
      <c r="K56" s="123"/>
      <c r="L56" s="123">
        <v>1</v>
      </c>
      <c r="M56" s="123"/>
      <c r="N56" s="123"/>
      <c r="O56" s="3"/>
      <c r="P56" s="8">
        <f t="shared" si="3"/>
        <v>600000</v>
      </c>
      <c r="Q56" s="8">
        <f t="shared" si="3"/>
        <v>0</v>
      </c>
      <c r="R56" s="8">
        <f t="shared" si="3"/>
        <v>200000</v>
      </c>
      <c r="S56" s="8">
        <f t="shared" si="3"/>
        <v>0</v>
      </c>
      <c r="T56" s="8">
        <f t="shared" si="3"/>
        <v>0</v>
      </c>
      <c r="Y56"/>
    </row>
    <row r="57" spans="1:25" ht="12.75" customHeight="1" x14ac:dyDescent="0.25">
      <c r="A57" s="7"/>
      <c r="C57" s="107" t="s">
        <v>69</v>
      </c>
      <c r="D57" s="108" t="s">
        <v>4</v>
      </c>
      <c r="E57" s="109" t="s">
        <v>0</v>
      </c>
      <c r="F57" s="3"/>
      <c r="G57" s="126">
        <v>85000</v>
      </c>
      <c r="H57" s="12" t="s">
        <v>42</v>
      </c>
      <c r="I57" s="3"/>
      <c r="J57" s="123">
        <v>1</v>
      </c>
      <c r="K57" s="123"/>
      <c r="L57" s="123"/>
      <c r="M57" s="123"/>
      <c r="N57" s="123"/>
      <c r="O57" s="3"/>
      <c r="P57" s="8">
        <f t="shared" si="3"/>
        <v>85000</v>
      </c>
      <c r="Q57" s="8">
        <f t="shared" si="3"/>
        <v>0</v>
      </c>
      <c r="R57" s="8">
        <f t="shared" si="3"/>
        <v>0</v>
      </c>
      <c r="S57" s="8">
        <f t="shared" si="3"/>
        <v>0</v>
      </c>
      <c r="T57" s="8">
        <f t="shared" si="3"/>
        <v>0</v>
      </c>
      <c r="Y57"/>
    </row>
    <row r="58" spans="1:25" ht="12.75" customHeight="1" x14ac:dyDescent="0.25">
      <c r="A58" s="7"/>
      <c r="C58" s="107" t="s">
        <v>70</v>
      </c>
      <c r="D58" s="108" t="s">
        <v>4</v>
      </c>
      <c r="E58" s="109" t="s">
        <v>0</v>
      </c>
      <c r="F58" s="3"/>
      <c r="G58" s="126">
        <v>25000</v>
      </c>
      <c r="H58" s="12" t="s">
        <v>42</v>
      </c>
      <c r="I58" s="3"/>
      <c r="J58" s="123">
        <v>3</v>
      </c>
      <c r="K58" s="123"/>
      <c r="L58" s="123"/>
      <c r="M58" s="123"/>
      <c r="N58" s="123">
        <v>1</v>
      </c>
      <c r="O58" s="3"/>
      <c r="P58" s="8">
        <f t="shared" si="3"/>
        <v>75000</v>
      </c>
      <c r="Q58" s="8">
        <f t="shared" si="3"/>
        <v>0</v>
      </c>
      <c r="R58" s="8">
        <f t="shared" si="3"/>
        <v>0</v>
      </c>
      <c r="S58" s="8">
        <f t="shared" si="3"/>
        <v>0</v>
      </c>
      <c r="T58" s="8">
        <f t="shared" si="3"/>
        <v>25000</v>
      </c>
      <c r="Y58"/>
    </row>
    <row r="59" spans="1:25" ht="12.75" customHeight="1" x14ac:dyDescent="0.25">
      <c r="A59" s="7"/>
      <c r="C59" s="107" t="s">
        <v>71</v>
      </c>
      <c r="D59" s="108" t="s">
        <v>4</v>
      </c>
      <c r="E59" s="109" t="s">
        <v>0</v>
      </c>
      <c r="F59" s="3"/>
      <c r="G59" s="126">
        <v>150000</v>
      </c>
      <c r="H59" s="12" t="s">
        <v>42</v>
      </c>
      <c r="I59" s="3"/>
      <c r="J59" s="123"/>
      <c r="K59" s="123">
        <v>1</v>
      </c>
      <c r="L59" s="123"/>
      <c r="M59" s="123"/>
      <c r="N59" s="123"/>
      <c r="O59" s="3"/>
      <c r="P59" s="8">
        <f t="shared" si="3"/>
        <v>0</v>
      </c>
      <c r="Q59" s="8">
        <f t="shared" si="3"/>
        <v>150000</v>
      </c>
      <c r="R59" s="8">
        <f t="shared" si="3"/>
        <v>0</v>
      </c>
      <c r="S59" s="8">
        <f t="shared" si="3"/>
        <v>0</v>
      </c>
      <c r="T59" s="8">
        <f t="shared" si="3"/>
        <v>0</v>
      </c>
      <c r="Y59"/>
    </row>
    <row r="60" spans="1:25" ht="12.75" customHeight="1" x14ac:dyDescent="0.25">
      <c r="A60" s="7"/>
      <c r="C60" s="107" t="s">
        <v>72</v>
      </c>
      <c r="D60" s="108" t="s">
        <v>4</v>
      </c>
      <c r="E60" s="109" t="s">
        <v>0</v>
      </c>
      <c r="F60" s="3"/>
      <c r="G60" s="126">
        <v>100000</v>
      </c>
      <c r="H60" s="12" t="s">
        <v>42</v>
      </c>
      <c r="I60" s="3"/>
      <c r="J60" s="123">
        <v>1</v>
      </c>
      <c r="K60" s="123"/>
      <c r="L60" s="123"/>
      <c r="M60" s="123"/>
      <c r="N60" s="123"/>
      <c r="O60" s="3"/>
      <c r="P60" s="8">
        <f t="shared" si="3"/>
        <v>100000</v>
      </c>
      <c r="Q60" s="8">
        <f t="shared" si="3"/>
        <v>0</v>
      </c>
      <c r="R60" s="8">
        <f t="shared" si="3"/>
        <v>0</v>
      </c>
      <c r="S60" s="8">
        <f t="shared" si="3"/>
        <v>0</v>
      </c>
      <c r="T60" s="8">
        <f t="shared" si="3"/>
        <v>0</v>
      </c>
      <c r="Y60"/>
    </row>
    <row r="61" spans="1:25" ht="12.75" customHeight="1" x14ac:dyDescent="0.25">
      <c r="A61" s="7"/>
      <c r="C61" s="107" t="s">
        <v>73</v>
      </c>
      <c r="D61" s="108" t="s">
        <v>4</v>
      </c>
      <c r="E61" s="109" t="s">
        <v>0</v>
      </c>
      <c r="F61" s="3"/>
      <c r="G61" s="126">
        <v>150000</v>
      </c>
      <c r="H61" s="12" t="s">
        <v>42</v>
      </c>
      <c r="I61" s="3"/>
      <c r="J61" s="123"/>
      <c r="K61" s="123"/>
      <c r="L61" s="123"/>
      <c r="M61" s="123">
        <v>1</v>
      </c>
      <c r="N61" s="123"/>
      <c r="O61" s="3"/>
      <c r="P61" s="8">
        <f t="shared" si="3"/>
        <v>0</v>
      </c>
      <c r="Q61" s="8">
        <f t="shared" si="3"/>
        <v>0</v>
      </c>
      <c r="R61" s="8">
        <f t="shared" si="3"/>
        <v>0</v>
      </c>
      <c r="S61" s="8">
        <f t="shared" si="3"/>
        <v>150000</v>
      </c>
      <c r="T61" s="8">
        <f t="shared" si="3"/>
        <v>0</v>
      </c>
      <c r="Y61"/>
    </row>
    <row r="62" spans="1:25" ht="12.75" customHeight="1" x14ac:dyDescent="0.25">
      <c r="A62" s="7"/>
      <c r="C62" s="107" t="s">
        <v>74</v>
      </c>
      <c r="D62" s="108" t="s">
        <v>4</v>
      </c>
      <c r="E62" s="109" t="s">
        <v>0</v>
      </c>
      <c r="F62" s="3"/>
      <c r="G62" s="126">
        <v>75000</v>
      </c>
      <c r="H62" s="12" t="s">
        <v>42</v>
      </c>
      <c r="I62" s="3"/>
      <c r="J62" s="123">
        <v>3.3333333333333335</v>
      </c>
      <c r="K62" s="123">
        <v>1.3333333333333333</v>
      </c>
      <c r="L62" s="123">
        <v>5</v>
      </c>
      <c r="M62" s="123">
        <v>1</v>
      </c>
      <c r="N62" s="123">
        <v>1.3333333333333333</v>
      </c>
      <c r="O62" s="3"/>
      <c r="P62" s="8">
        <f t="shared" si="3"/>
        <v>250000</v>
      </c>
      <c r="Q62" s="8">
        <f t="shared" si="3"/>
        <v>100000</v>
      </c>
      <c r="R62" s="8">
        <f t="shared" si="3"/>
        <v>375000</v>
      </c>
      <c r="S62" s="8">
        <f t="shared" si="3"/>
        <v>75000</v>
      </c>
      <c r="T62" s="8">
        <f t="shared" si="3"/>
        <v>100000</v>
      </c>
      <c r="Y62"/>
    </row>
    <row r="63" spans="1:25" ht="12.75" customHeight="1" x14ac:dyDescent="0.25">
      <c r="A63" s="7"/>
      <c r="C63" s="107" t="s">
        <v>75</v>
      </c>
      <c r="D63" s="108" t="s">
        <v>4</v>
      </c>
      <c r="E63" s="109" t="s">
        <v>0</v>
      </c>
      <c r="F63" s="3"/>
      <c r="G63" s="126">
        <v>100000</v>
      </c>
      <c r="H63" s="12" t="s">
        <v>42</v>
      </c>
      <c r="I63" s="3"/>
      <c r="J63" s="123"/>
      <c r="K63" s="123">
        <v>1</v>
      </c>
      <c r="L63" s="123"/>
      <c r="M63" s="123"/>
      <c r="N63" s="123">
        <v>1</v>
      </c>
      <c r="O63" s="3"/>
      <c r="P63" s="8">
        <f t="shared" si="3"/>
        <v>0</v>
      </c>
      <c r="Q63" s="8">
        <f t="shared" si="3"/>
        <v>100000</v>
      </c>
      <c r="R63" s="8">
        <f t="shared" si="3"/>
        <v>0</v>
      </c>
      <c r="S63" s="8">
        <f t="shared" si="3"/>
        <v>0</v>
      </c>
      <c r="T63" s="8">
        <f t="shared" si="3"/>
        <v>100000</v>
      </c>
      <c r="Y63"/>
    </row>
    <row r="64" spans="1:25" ht="12.75" customHeight="1" x14ac:dyDescent="0.25">
      <c r="A64" s="7"/>
      <c r="C64" s="107" t="s">
        <v>76</v>
      </c>
      <c r="D64" s="108" t="s">
        <v>4</v>
      </c>
      <c r="E64" s="109" t="s">
        <v>0</v>
      </c>
      <c r="F64" s="3"/>
      <c r="G64" s="126">
        <v>25000</v>
      </c>
      <c r="H64" s="12" t="s">
        <v>42</v>
      </c>
      <c r="I64" s="3"/>
      <c r="J64" s="123">
        <v>1</v>
      </c>
      <c r="K64" s="123">
        <v>9</v>
      </c>
      <c r="L64" s="123"/>
      <c r="M64" s="123"/>
      <c r="N64" s="123"/>
      <c r="O64" s="3"/>
      <c r="P64" s="8">
        <f t="shared" si="3"/>
        <v>25000</v>
      </c>
      <c r="Q64" s="8">
        <f t="shared" si="3"/>
        <v>225000</v>
      </c>
      <c r="R64" s="8">
        <f t="shared" si="3"/>
        <v>0</v>
      </c>
      <c r="S64" s="8">
        <f t="shared" si="3"/>
        <v>0</v>
      </c>
      <c r="T64" s="8">
        <f t="shared" si="3"/>
        <v>0</v>
      </c>
      <c r="Y64"/>
    </row>
    <row r="65" spans="1:25" ht="12.75" customHeight="1" x14ac:dyDescent="0.2">
      <c r="A65" s="7"/>
      <c r="C65" s="107" t="s">
        <v>77</v>
      </c>
      <c r="D65" s="108" t="s">
        <v>4</v>
      </c>
      <c r="E65" s="109" t="s">
        <v>0</v>
      </c>
      <c r="F65" s="3"/>
      <c r="G65" s="126">
        <v>50000</v>
      </c>
      <c r="H65" s="12" t="s">
        <v>42</v>
      </c>
      <c r="I65" s="3"/>
      <c r="J65" s="123">
        <v>1</v>
      </c>
      <c r="K65" s="123"/>
      <c r="L65" s="123"/>
      <c r="M65" s="123"/>
      <c r="N65" s="123"/>
      <c r="O65" s="3"/>
      <c r="P65" s="8">
        <f t="shared" si="3"/>
        <v>50000</v>
      </c>
      <c r="Q65" s="8">
        <f t="shared" si="3"/>
        <v>0</v>
      </c>
      <c r="R65" s="8">
        <f t="shared" si="3"/>
        <v>0</v>
      </c>
      <c r="S65" s="8">
        <f t="shared" si="3"/>
        <v>0</v>
      </c>
      <c r="T65" s="8">
        <f t="shared" si="3"/>
        <v>0</v>
      </c>
    </row>
    <row r="66" spans="1:25" ht="12.75" customHeight="1" x14ac:dyDescent="0.25">
      <c r="A66" s="7"/>
      <c r="B66" s="7"/>
      <c r="C66" s="7"/>
      <c r="D66" s="7"/>
      <c r="E66" s="7"/>
      <c r="F66" s="7"/>
      <c r="G66" s="7"/>
      <c r="H66" s="7"/>
      <c r="I66" s="7"/>
      <c r="J66" s="7"/>
      <c r="K66" s="7"/>
      <c r="L66" s="7"/>
      <c r="M66" s="7"/>
      <c r="N66" s="7"/>
      <c r="O66" s="7"/>
      <c r="P66" s="7"/>
      <c r="Q66" s="7"/>
      <c r="R66" s="7"/>
      <c r="S66" s="7"/>
      <c r="T66" s="7"/>
      <c r="U66" s="7"/>
      <c r="V66" s="7"/>
      <c r="W66" s="7"/>
      <c r="Y66"/>
    </row>
    <row r="67" spans="1:25" ht="12.75" customHeight="1" x14ac:dyDescent="0.25">
      <c r="A67" s="7"/>
      <c r="B67" s="7"/>
      <c r="C67" s="7"/>
      <c r="D67" s="7"/>
      <c r="E67" s="7"/>
      <c r="F67" s="7"/>
      <c r="G67" s="7"/>
      <c r="H67" s="7"/>
      <c r="I67" s="7"/>
      <c r="J67" s="7"/>
      <c r="K67" s="7"/>
      <c r="L67" s="7"/>
      <c r="M67" s="7"/>
      <c r="N67" s="7"/>
      <c r="O67" s="7"/>
      <c r="P67" s="7"/>
      <c r="Q67" s="7"/>
      <c r="R67" s="7"/>
      <c r="S67" s="7"/>
      <c r="T67" s="7"/>
      <c r="U67" s="7"/>
      <c r="V67" s="7"/>
      <c r="W67" s="7"/>
      <c r="Y67"/>
    </row>
    <row r="68" spans="1:25" ht="12.75" customHeight="1" x14ac:dyDescent="0.2">
      <c r="A68" s="7"/>
      <c r="C68" s="107" t="s">
        <v>51</v>
      </c>
      <c r="D68" s="108" t="s">
        <v>4</v>
      </c>
      <c r="E68" s="109" t="s">
        <v>3</v>
      </c>
      <c r="G68" s="6"/>
      <c r="H68" s="13" t="s">
        <v>43</v>
      </c>
      <c r="J68" s="123">
        <v>50000</v>
      </c>
      <c r="K68" s="123"/>
      <c r="L68" s="123"/>
      <c r="M68" s="123"/>
      <c r="N68" s="123">
        <v>50000</v>
      </c>
      <c r="P68" s="8">
        <f t="shared" ref="P68:T83" si="4">J68</f>
        <v>50000</v>
      </c>
      <c r="Q68" s="8">
        <f t="shared" si="4"/>
        <v>0</v>
      </c>
      <c r="R68" s="8">
        <f t="shared" si="4"/>
        <v>0</v>
      </c>
      <c r="S68" s="8">
        <f t="shared" si="4"/>
        <v>0</v>
      </c>
      <c r="T68" s="8">
        <f t="shared" si="4"/>
        <v>50000</v>
      </c>
    </row>
    <row r="69" spans="1:25" ht="12.75" customHeight="1" x14ac:dyDescent="0.2">
      <c r="A69" s="7"/>
      <c r="C69" s="107" t="s">
        <v>52</v>
      </c>
      <c r="D69" s="108" t="s">
        <v>4</v>
      </c>
      <c r="E69" s="109" t="s">
        <v>3</v>
      </c>
      <c r="G69" s="6"/>
      <c r="H69" s="13" t="s">
        <v>43</v>
      </c>
      <c r="J69" s="123">
        <v>200000</v>
      </c>
      <c r="K69" s="123"/>
      <c r="L69" s="123"/>
      <c r="M69" s="123"/>
      <c r="N69" s="123">
        <v>150000</v>
      </c>
      <c r="P69" s="8">
        <f t="shared" si="4"/>
        <v>200000</v>
      </c>
      <c r="Q69" s="8">
        <f t="shared" si="4"/>
        <v>0</v>
      </c>
      <c r="R69" s="8">
        <f t="shared" si="4"/>
        <v>0</v>
      </c>
      <c r="S69" s="8">
        <f t="shared" si="4"/>
        <v>0</v>
      </c>
      <c r="T69" s="8">
        <f t="shared" si="4"/>
        <v>150000</v>
      </c>
    </row>
    <row r="70" spans="1:25" ht="12.75" customHeight="1" x14ac:dyDescent="0.2">
      <c r="A70" s="7"/>
      <c r="C70" s="107" t="s">
        <v>53</v>
      </c>
      <c r="D70" s="108" t="s">
        <v>4</v>
      </c>
      <c r="E70" s="109" t="s">
        <v>3</v>
      </c>
      <c r="G70" s="6"/>
      <c r="H70" s="13" t="s">
        <v>43</v>
      </c>
      <c r="J70" s="123">
        <v>250000</v>
      </c>
      <c r="K70" s="123"/>
      <c r="L70" s="123"/>
      <c r="M70" s="123">
        <v>150000</v>
      </c>
      <c r="N70" s="123"/>
      <c r="P70" s="8">
        <f t="shared" si="4"/>
        <v>250000</v>
      </c>
      <c r="Q70" s="8">
        <f t="shared" si="4"/>
        <v>0</v>
      </c>
      <c r="R70" s="8">
        <f t="shared" si="4"/>
        <v>0</v>
      </c>
      <c r="S70" s="8">
        <f t="shared" si="4"/>
        <v>150000</v>
      </c>
      <c r="T70" s="8">
        <f t="shared" si="4"/>
        <v>0</v>
      </c>
    </row>
    <row r="71" spans="1:25" ht="12.75" customHeight="1" x14ac:dyDescent="0.2">
      <c r="A71" s="7"/>
      <c r="C71" s="107" t="s">
        <v>54</v>
      </c>
      <c r="D71" s="108" t="s">
        <v>4</v>
      </c>
      <c r="E71" s="109" t="s">
        <v>3</v>
      </c>
      <c r="G71" s="6"/>
      <c r="H71" s="13" t="s">
        <v>43</v>
      </c>
      <c r="J71" s="123"/>
      <c r="K71" s="123">
        <v>50000</v>
      </c>
      <c r="L71" s="123"/>
      <c r="M71" s="123">
        <v>50000</v>
      </c>
      <c r="N71" s="123"/>
      <c r="P71" s="8">
        <f t="shared" si="4"/>
        <v>0</v>
      </c>
      <c r="Q71" s="8">
        <f t="shared" si="4"/>
        <v>50000</v>
      </c>
      <c r="R71" s="8">
        <f t="shared" si="4"/>
        <v>0</v>
      </c>
      <c r="S71" s="8">
        <f t="shared" si="4"/>
        <v>50000</v>
      </c>
      <c r="T71" s="8">
        <f t="shared" si="4"/>
        <v>0</v>
      </c>
    </row>
    <row r="72" spans="1:25" ht="12.75" customHeight="1" x14ac:dyDescent="0.2">
      <c r="A72" s="7"/>
      <c r="C72" s="107" t="s">
        <v>55</v>
      </c>
      <c r="D72" s="108" t="s">
        <v>4</v>
      </c>
      <c r="E72" s="109" t="s">
        <v>3</v>
      </c>
      <c r="G72" s="6"/>
      <c r="H72" s="13" t="s">
        <v>43</v>
      </c>
      <c r="J72" s="123">
        <v>50000</v>
      </c>
      <c r="K72" s="123">
        <v>50000</v>
      </c>
      <c r="L72" s="123">
        <v>50000</v>
      </c>
      <c r="M72" s="123">
        <v>50000</v>
      </c>
      <c r="N72" s="123">
        <v>50000</v>
      </c>
      <c r="P72" s="8">
        <f t="shared" si="4"/>
        <v>50000</v>
      </c>
      <c r="Q72" s="8">
        <f t="shared" si="4"/>
        <v>50000</v>
      </c>
      <c r="R72" s="8">
        <f t="shared" si="4"/>
        <v>50000</v>
      </c>
      <c r="S72" s="8">
        <f t="shared" si="4"/>
        <v>50000</v>
      </c>
      <c r="T72" s="8">
        <f t="shared" si="4"/>
        <v>50000</v>
      </c>
    </row>
    <row r="73" spans="1:25" ht="12.75" customHeight="1" x14ac:dyDescent="0.2">
      <c r="A73" s="7"/>
      <c r="C73" s="107" t="s">
        <v>56</v>
      </c>
      <c r="D73" s="108" t="s">
        <v>4</v>
      </c>
      <c r="E73" s="109" t="s">
        <v>3</v>
      </c>
      <c r="G73" s="6"/>
      <c r="H73" s="13" t="s">
        <v>43</v>
      </c>
      <c r="J73" s="123"/>
      <c r="K73" s="123"/>
      <c r="L73" s="123"/>
      <c r="M73" s="123"/>
      <c r="N73" s="123">
        <v>500000</v>
      </c>
      <c r="P73" s="8">
        <f t="shared" si="4"/>
        <v>0</v>
      </c>
      <c r="Q73" s="8">
        <f t="shared" si="4"/>
        <v>0</v>
      </c>
      <c r="R73" s="8">
        <f t="shared" si="4"/>
        <v>0</v>
      </c>
      <c r="S73" s="8">
        <f t="shared" si="4"/>
        <v>0</v>
      </c>
      <c r="T73" s="8">
        <f t="shared" si="4"/>
        <v>500000</v>
      </c>
    </row>
    <row r="74" spans="1:25" ht="12.75" customHeight="1" x14ac:dyDescent="0.2">
      <c r="A74" s="7"/>
      <c r="C74" s="107" t="s">
        <v>57</v>
      </c>
      <c r="D74" s="108" t="s">
        <v>4</v>
      </c>
      <c r="E74" s="109" t="s">
        <v>3</v>
      </c>
      <c r="G74" s="6"/>
      <c r="H74" s="13" t="s">
        <v>43</v>
      </c>
      <c r="J74" s="123">
        <v>50000</v>
      </c>
      <c r="K74" s="123"/>
      <c r="L74" s="123">
        <v>50000</v>
      </c>
      <c r="M74" s="123"/>
      <c r="N74" s="123"/>
      <c r="P74" s="8">
        <f t="shared" si="4"/>
        <v>50000</v>
      </c>
      <c r="Q74" s="8">
        <f t="shared" si="4"/>
        <v>0</v>
      </c>
      <c r="R74" s="8">
        <f t="shared" si="4"/>
        <v>50000</v>
      </c>
      <c r="S74" s="8">
        <f t="shared" si="4"/>
        <v>0</v>
      </c>
      <c r="T74" s="8">
        <f t="shared" si="4"/>
        <v>0</v>
      </c>
    </row>
    <row r="75" spans="1:25" ht="12.75" customHeight="1" x14ac:dyDescent="0.2">
      <c r="A75" s="7"/>
      <c r="C75" s="107" t="s">
        <v>58</v>
      </c>
      <c r="D75" s="108" t="s">
        <v>4</v>
      </c>
      <c r="E75" s="109" t="s">
        <v>3</v>
      </c>
      <c r="G75" s="6"/>
      <c r="H75" s="13" t="s">
        <v>43</v>
      </c>
      <c r="J75" s="123">
        <v>50000</v>
      </c>
      <c r="K75" s="123"/>
      <c r="L75" s="123">
        <v>100000</v>
      </c>
      <c r="M75" s="123"/>
      <c r="N75" s="123">
        <v>50000</v>
      </c>
      <c r="P75" s="8">
        <f t="shared" si="4"/>
        <v>50000</v>
      </c>
      <c r="Q75" s="8">
        <f t="shared" si="4"/>
        <v>0</v>
      </c>
      <c r="R75" s="8">
        <f t="shared" si="4"/>
        <v>100000</v>
      </c>
      <c r="S75" s="8">
        <f t="shared" si="4"/>
        <v>0</v>
      </c>
      <c r="T75" s="8">
        <f t="shared" si="4"/>
        <v>50000</v>
      </c>
    </row>
    <row r="76" spans="1:25" ht="12.75" customHeight="1" x14ac:dyDescent="0.2">
      <c r="A76" s="7"/>
      <c r="C76" s="107" t="s">
        <v>59</v>
      </c>
      <c r="D76" s="108" t="s">
        <v>4</v>
      </c>
      <c r="E76" s="109" t="s">
        <v>3</v>
      </c>
      <c r="G76" s="6"/>
      <c r="H76" s="13" t="s">
        <v>43</v>
      </c>
      <c r="J76" s="123">
        <v>50000</v>
      </c>
      <c r="K76" s="123"/>
      <c r="L76" s="123"/>
      <c r="M76" s="123">
        <v>50000</v>
      </c>
      <c r="N76" s="123"/>
      <c r="P76" s="8">
        <f t="shared" si="4"/>
        <v>50000</v>
      </c>
      <c r="Q76" s="8">
        <f t="shared" si="4"/>
        <v>0</v>
      </c>
      <c r="R76" s="8">
        <f t="shared" si="4"/>
        <v>0</v>
      </c>
      <c r="S76" s="8">
        <f t="shared" si="4"/>
        <v>50000</v>
      </c>
      <c r="T76" s="8">
        <f t="shared" si="4"/>
        <v>0</v>
      </c>
    </row>
    <row r="77" spans="1:25" ht="12.75" customHeight="1" x14ac:dyDescent="0.2">
      <c r="A77" s="7"/>
      <c r="C77" s="107" t="s">
        <v>60</v>
      </c>
      <c r="D77" s="108" t="s">
        <v>4</v>
      </c>
      <c r="E77" s="109" t="s">
        <v>3</v>
      </c>
      <c r="G77" s="6"/>
      <c r="H77" s="13" t="s">
        <v>43</v>
      </c>
      <c r="J77" s="123"/>
      <c r="K77" s="123">
        <v>500000</v>
      </c>
      <c r="L77" s="123"/>
      <c r="M77" s="123">
        <v>90000</v>
      </c>
      <c r="N77" s="123"/>
      <c r="P77" s="8">
        <f t="shared" si="4"/>
        <v>0</v>
      </c>
      <c r="Q77" s="8">
        <f t="shared" si="4"/>
        <v>500000</v>
      </c>
      <c r="R77" s="8">
        <f t="shared" si="4"/>
        <v>0</v>
      </c>
      <c r="S77" s="8">
        <f t="shared" si="4"/>
        <v>90000</v>
      </c>
      <c r="T77" s="8">
        <f t="shared" si="4"/>
        <v>0</v>
      </c>
    </row>
    <row r="78" spans="1:25" ht="12.75" customHeight="1" x14ac:dyDescent="0.2">
      <c r="A78" s="7"/>
      <c r="C78" s="107" t="s">
        <v>61</v>
      </c>
      <c r="D78" s="108" t="s">
        <v>4</v>
      </c>
      <c r="E78" s="109" t="s">
        <v>3</v>
      </c>
      <c r="G78" s="6"/>
      <c r="H78" s="13" t="s">
        <v>43</v>
      </c>
      <c r="J78" s="123">
        <v>100000</v>
      </c>
      <c r="K78" s="123"/>
      <c r="L78" s="123"/>
      <c r="M78" s="123"/>
      <c r="N78" s="123">
        <v>67500</v>
      </c>
      <c r="P78" s="8">
        <f t="shared" si="4"/>
        <v>100000</v>
      </c>
      <c r="Q78" s="8">
        <f t="shared" si="4"/>
        <v>0</v>
      </c>
      <c r="R78" s="8">
        <f t="shared" si="4"/>
        <v>0</v>
      </c>
      <c r="S78" s="8">
        <f t="shared" si="4"/>
        <v>0</v>
      </c>
      <c r="T78" s="8">
        <f t="shared" si="4"/>
        <v>67500</v>
      </c>
    </row>
    <row r="79" spans="1:25" ht="12.75" customHeight="1" x14ac:dyDescent="0.2">
      <c r="A79" s="7"/>
      <c r="C79" s="107" t="s">
        <v>62</v>
      </c>
      <c r="D79" s="108" t="s">
        <v>4</v>
      </c>
      <c r="E79" s="109" t="s">
        <v>3</v>
      </c>
      <c r="G79" s="6"/>
      <c r="H79" s="13" t="s">
        <v>43</v>
      </c>
      <c r="J79" s="123"/>
      <c r="K79" s="123">
        <v>50000</v>
      </c>
      <c r="L79" s="123"/>
      <c r="M79" s="123"/>
      <c r="N79" s="123"/>
      <c r="P79" s="8">
        <f t="shared" si="4"/>
        <v>0</v>
      </c>
      <c r="Q79" s="8">
        <f t="shared" si="4"/>
        <v>50000</v>
      </c>
      <c r="R79" s="8">
        <f t="shared" si="4"/>
        <v>0</v>
      </c>
      <c r="S79" s="8">
        <f t="shared" si="4"/>
        <v>0</v>
      </c>
      <c r="T79" s="8">
        <f t="shared" si="4"/>
        <v>0</v>
      </c>
    </row>
    <row r="80" spans="1:25" ht="12.75" customHeight="1" x14ac:dyDescent="0.2">
      <c r="A80" s="7"/>
      <c r="C80" s="107" t="s">
        <v>63</v>
      </c>
      <c r="D80" s="108" t="s">
        <v>4</v>
      </c>
      <c r="E80" s="109" t="s">
        <v>3</v>
      </c>
      <c r="G80" s="6"/>
      <c r="H80" s="13" t="s">
        <v>43</v>
      </c>
      <c r="J80" s="123">
        <v>180000</v>
      </c>
      <c r="K80" s="123"/>
      <c r="L80" s="123"/>
      <c r="M80" s="123">
        <v>180000</v>
      </c>
      <c r="N80" s="123"/>
      <c r="P80" s="8">
        <f t="shared" si="4"/>
        <v>180000</v>
      </c>
      <c r="Q80" s="8">
        <f t="shared" si="4"/>
        <v>0</v>
      </c>
      <c r="R80" s="8">
        <f t="shared" si="4"/>
        <v>0</v>
      </c>
      <c r="S80" s="8">
        <f t="shared" si="4"/>
        <v>180000</v>
      </c>
      <c r="T80" s="8">
        <f t="shared" si="4"/>
        <v>0</v>
      </c>
    </row>
    <row r="81" spans="1:25" ht="12.75" customHeight="1" x14ac:dyDescent="0.2">
      <c r="A81" s="7"/>
      <c r="C81" s="107" t="s">
        <v>64</v>
      </c>
      <c r="D81" s="108" t="s">
        <v>4</v>
      </c>
      <c r="E81" s="109" t="s">
        <v>3</v>
      </c>
      <c r="G81" s="6"/>
      <c r="H81" s="13" t="s">
        <v>43</v>
      </c>
      <c r="J81" s="123">
        <v>150000</v>
      </c>
      <c r="K81" s="123"/>
      <c r="L81" s="123"/>
      <c r="M81" s="123">
        <v>150000</v>
      </c>
      <c r="N81" s="123"/>
      <c r="P81" s="8">
        <f t="shared" si="4"/>
        <v>150000</v>
      </c>
      <c r="Q81" s="8">
        <f t="shared" si="4"/>
        <v>0</v>
      </c>
      <c r="R81" s="8">
        <f t="shared" si="4"/>
        <v>0</v>
      </c>
      <c r="S81" s="8">
        <f t="shared" si="4"/>
        <v>150000</v>
      </c>
      <c r="T81" s="8">
        <f t="shared" si="4"/>
        <v>0</v>
      </c>
    </row>
    <row r="82" spans="1:25" ht="12.75" customHeight="1" x14ac:dyDescent="0.2">
      <c r="A82" s="7"/>
      <c r="C82" s="107" t="s">
        <v>65</v>
      </c>
      <c r="D82" s="108" t="s">
        <v>4</v>
      </c>
      <c r="E82" s="109" t="s">
        <v>3</v>
      </c>
      <c r="G82" s="6"/>
      <c r="H82" s="13" t="s">
        <v>43</v>
      </c>
      <c r="J82" s="123">
        <v>50000</v>
      </c>
      <c r="K82" s="123"/>
      <c r="L82" s="123">
        <v>50000</v>
      </c>
      <c r="M82" s="123"/>
      <c r="N82" s="123">
        <v>22500</v>
      </c>
      <c r="P82" s="8">
        <f t="shared" si="4"/>
        <v>50000</v>
      </c>
      <c r="Q82" s="8">
        <f t="shared" si="4"/>
        <v>0</v>
      </c>
      <c r="R82" s="8">
        <f t="shared" si="4"/>
        <v>50000</v>
      </c>
      <c r="S82" s="8">
        <f t="shared" si="4"/>
        <v>0</v>
      </c>
      <c r="T82" s="8">
        <f t="shared" si="4"/>
        <v>22500</v>
      </c>
    </row>
    <row r="83" spans="1:25" ht="12.75" customHeight="1" x14ac:dyDescent="0.2">
      <c r="A83" s="7"/>
      <c r="C83" s="107" t="s">
        <v>66</v>
      </c>
      <c r="D83" s="108" t="s">
        <v>4</v>
      </c>
      <c r="E83" s="109" t="s">
        <v>3</v>
      </c>
      <c r="G83" s="6"/>
      <c r="H83" s="13" t="s">
        <v>43</v>
      </c>
      <c r="J83" s="123">
        <v>50000</v>
      </c>
      <c r="K83" s="123"/>
      <c r="L83" s="123"/>
      <c r="M83" s="123">
        <v>50000</v>
      </c>
      <c r="N83" s="123"/>
      <c r="P83" s="8">
        <f t="shared" si="4"/>
        <v>50000</v>
      </c>
      <c r="Q83" s="8">
        <f t="shared" si="4"/>
        <v>0</v>
      </c>
      <c r="R83" s="8">
        <f t="shared" si="4"/>
        <v>0</v>
      </c>
      <c r="S83" s="8">
        <f t="shared" si="4"/>
        <v>50000</v>
      </c>
      <c r="T83" s="8">
        <f t="shared" si="4"/>
        <v>0</v>
      </c>
    </row>
    <row r="84" spans="1:25" ht="12.75" customHeight="1" x14ac:dyDescent="0.2">
      <c r="A84" s="7"/>
      <c r="C84" s="107" t="s">
        <v>67</v>
      </c>
      <c r="D84" s="108" t="s">
        <v>4</v>
      </c>
      <c r="E84" s="109" t="s">
        <v>3</v>
      </c>
      <c r="G84" s="6"/>
      <c r="H84" s="13" t="s">
        <v>43</v>
      </c>
      <c r="J84" s="123"/>
      <c r="K84" s="123"/>
      <c r="L84" s="123"/>
      <c r="M84" s="123">
        <v>50000</v>
      </c>
      <c r="N84" s="123">
        <v>200000</v>
      </c>
      <c r="P84" s="8">
        <f t="shared" ref="P84:T94" si="5">J84</f>
        <v>0</v>
      </c>
      <c r="Q84" s="8">
        <f t="shared" si="5"/>
        <v>0</v>
      </c>
      <c r="R84" s="8">
        <f t="shared" si="5"/>
        <v>0</v>
      </c>
      <c r="S84" s="8">
        <f t="shared" si="5"/>
        <v>50000</v>
      </c>
      <c r="T84" s="8">
        <f t="shared" si="5"/>
        <v>200000</v>
      </c>
    </row>
    <row r="85" spans="1:25" ht="12.75" customHeight="1" x14ac:dyDescent="0.2">
      <c r="A85" s="7"/>
      <c r="C85" s="107" t="s">
        <v>68</v>
      </c>
      <c r="D85" s="108" t="s">
        <v>4</v>
      </c>
      <c r="E85" s="109" t="s">
        <v>3</v>
      </c>
      <c r="G85" s="6"/>
      <c r="H85" s="13" t="s">
        <v>43</v>
      </c>
      <c r="J85" s="123">
        <v>700000</v>
      </c>
      <c r="K85" s="123"/>
      <c r="L85" s="123">
        <v>300000</v>
      </c>
      <c r="M85" s="123"/>
      <c r="N85" s="123"/>
      <c r="P85" s="8">
        <f t="shared" si="5"/>
        <v>700000</v>
      </c>
      <c r="Q85" s="8">
        <f t="shared" si="5"/>
        <v>0</v>
      </c>
      <c r="R85" s="8">
        <f t="shared" si="5"/>
        <v>300000</v>
      </c>
      <c r="S85" s="8">
        <f t="shared" si="5"/>
        <v>0</v>
      </c>
      <c r="T85" s="8">
        <f t="shared" si="5"/>
        <v>0</v>
      </c>
    </row>
    <row r="86" spans="1:25" ht="12.75" customHeight="1" x14ac:dyDescent="0.2">
      <c r="A86" s="7"/>
      <c r="C86" s="107" t="s">
        <v>69</v>
      </c>
      <c r="D86" s="108" t="s">
        <v>4</v>
      </c>
      <c r="E86" s="109" t="s">
        <v>3</v>
      </c>
      <c r="G86" s="6"/>
      <c r="H86" s="13" t="s">
        <v>43</v>
      </c>
      <c r="J86" s="123">
        <v>90000</v>
      </c>
      <c r="K86" s="123"/>
      <c r="L86" s="123"/>
      <c r="M86" s="123"/>
      <c r="N86" s="123"/>
      <c r="P86" s="8">
        <f t="shared" si="5"/>
        <v>90000</v>
      </c>
      <c r="Q86" s="8">
        <f t="shared" si="5"/>
        <v>0</v>
      </c>
      <c r="R86" s="8">
        <f t="shared" si="5"/>
        <v>0</v>
      </c>
      <c r="S86" s="8">
        <f t="shared" si="5"/>
        <v>0</v>
      </c>
      <c r="T86" s="8">
        <f t="shared" si="5"/>
        <v>0</v>
      </c>
    </row>
    <row r="87" spans="1:25" ht="12.75" customHeight="1" x14ac:dyDescent="0.2">
      <c r="A87" s="7"/>
      <c r="C87" s="107" t="s">
        <v>70</v>
      </c>
      <c r="D87" s="108" t="s">
        <v>4</v>
      </c>
      <c r="E87" s="109" t="s">
        <v>3</v>
      </c>
      <c r="G87" s="6"/>
      <c r="H87" s="13" t="s">
        <v>43</v>
      </c>
      <c r="J87" s="123">
        <v>67500</v>
      </c>
      <c r="K87" s="123"/>
      <c r="L87" s="123"/>
      <c r="M87" s="123"/>
      <c r="N87" s="123">
        <v>50000</v>
      </c>
      <c r="P87" s="8">
        <f t="shared" si="5"/>
        <v>67500</v>
      </c>
      <c r="Q87" s="8">
        <f t="shared" si="5"/>
        <v>0</v>
      </c>
      <c r="R87" s="8">
        <f t="shared" si="5"/>
        <v>0</v>
      </c>
      <c r="S87" s="8">
        <f t="shared" si="5"/>
        <v>0</v>
      </c>
      <c r="T87" s="8">
        <f t="shared" si="5"/>
        <v>50000</v>
      </c>
    </row>
    <row r="88" spans="1:25" ht="12.75" customHeight="1" x14ac:dyDescent="0.2">
      <c r="A88" s="7"/>
      <c r="C88" s="107" t="s">
        <v>71</v>
      </c>
      <c r="D88" s="108" t="s">
        <v>4</v>
      </c>
      <c r="E88" s="109" t="s">
        <v>3</v>
      </c>
      <c r="G88" s="6"/>
      <c r="H88" s="13" t="s">
        <v>43</v>
      </c>
      <c r="J88" s="123"/>
      <c r="K88" s="123">
        <v>135000</v>
      </c>
      <c r="L88" s="123"/>
      <c r="M88" s="123"/>
      <c r="N88" s="123"/>
      <c r="P88" s="8">
        <f t="shared" si="5"/>
        <v>0</v>
      </c>
      <c r="Q88" s="8">
        <f t="shared" si="5"/>
        <v>135000</v>
      </c>
      <c r="R88" s="8">
        <f t="shared" si="5"/>
        <v>0</v>
      </c>
      <c r="S88" s="8">
        <f t="shared" si="5"/>
        <v>0</v>
      </c>
      <c r="T88" s="8">
        <f t="shared" si="5"/>
        <v>0</v>
      </c>
    </row>
    <row r="89" spans="1:25" ht="12.75" customHeight="1" x14ac:dyDescent="0.2">
      <c r="A89" s="7"/>
      <c r="C89" s="107" t="s">
        <v>72</v>
      </c>
      <c r="D89" s="108" t="s">
        <v>4</v>
      </c>
      <c r="E89" s="109" t="s">
        <v>3</v>
      </c>
      <c r="G89" s="6"/>
      <c r="H89" s="13" t="s">
        <v>43</v>
      </c>
      <c r="J89" s="123">
        <v>90000</v>
      </c>
      <c r="K89" s="123"/>
      <c r="L89" s="123"/>
      <c r="M89" s="123"/>
      <c r="N89" s="123"/>
      <c r="P89" s="8">
        <f t="shared" si="5"/>
        <v>90000</v>
      </c>
      <c r="Q89" s="8">
        <f t="shared" si="5"/>
        <v>0</v>
      </c>
      <c r="R89" s="8">
        <f t="shared" si="5"/>
        <v>0</v>
      </c>
      <c r="S89" s="8">
        <f t="shared" si="5"/>
        <v>0</v>
      </c>
      <c r="T89" s="8">
        <f t="shared" si="5"/>
        <v>0</v>
      </c>
    </row>
    <row r="90" spans="1:25" ht="12.75" customHeight="1" x14ac:dyDescent="0.2">
      <c r="A90" s="7"/>
      <c r="C90" s="107" t="s">
        <v>73</v>
      </c>
      <c r="D90" s="108" t="s">
        <v>4</v>
      </c>
      <c r="E90" s="109" t="s">
        <v>3</v>
      </c>
      <c r="G90" s="6"/>
      <c r="H90" s="13" t="s">
        <v>43</v>
      </c>
      <c r="J90" s="123"/>
      <c r="K90" s="123"/>
      <c r="L90" s="123"/>
      <c r="M90" s="123">
        <v>150000</v>
      </c>
      <c r="N90" s="123"/>
      <c r="P90" s="8">
        <f t="shared" si="5"/>
        <v>0</v>
      </c>
      <c r="Q90" s="8">
        <f t="shared" si="5"/>
        <v>0</v>
      </c>
      <c r="R90" s="8">
        <f t="shared" si="5"/>
        <v>0</v>
      </c>
      <c r="S90" s="8">
        <f t="shared" si="5"/>
        <v>150000</v>
      </c>
      <c r="T90" s="8">
        <f t="shared" si="5"/>
        <v>0</v>
      </c>
    </row>
    <row r="91" spans="1:25" ht="12.75" customHeight="1" x14ac:dyDescent="0.2">
      <c r="A91" s="7"/>
      <c r="C91" s="107" t="s">
        <v>74</v>
      </c>
      <c r="D91" s="108" t="s">
        <v>4</v>
      </c>
      <c r="E91" s="109" t="s">
        <v>3</v>
      </c>
      <c r="G91" s="6"/>
      <c r="H91" s="13" t="s">
        <v>43</v>
      </c>
      <c r="J91" s="123">
        <v>225000</v>
      </c>
      <c r="K91" s="123">
        <v>150000</v>
      </c>
      <c r="L91" s="123">
        <v>337500</v>
      </c>
      <c r="M91" s="123">
        <v>100000</v>
      </c>
      <c r="N91" s="123">
        <v>150000</v>
      </c>
      <c r="P91" s="8">
        <f t="shared" si="5"/>
        <v>225000</v>
      </c>
      <c r="Q91" s="8">
        <f t="shared" si="5"/>
        <v>150000</v>
      </c>
      <c r="R91" s="8">
        <f t="shared" si="5"/>
        <v>337500</v>
      </c>
      <c r="S91" s="8">
        <f t="shared" si="5"/>
        <v>100000</v>
      </c>
      <c r="T91" s="8">
        <f t="shared" si="5"/>
        <v>150000</v>
      </c>
    </row>
    <row r="92" spans="1:25" ht="12.75" customHeight="1" x14ac:dyDescent="0.2">
      <c r="A92" s="7"/>
      <c r="C92" s="107" t="s">
        <v>75</v>
      </c>
      <c r="D92" s="108" t="s">
        <v>4</v>
      </c>
      <c r="E92" s="109" t="s">
        <v>3</v>
      </c>
      <c r="G92" s="6"/>
      <c r="H92" s="13" t="s">
        <v>43</v>
      </c>
      <c r="J92" s="123"/>
      <c r="K92" s="123">
        <v>150000</v>
      </c>
      <c r="L92" s="123"/>
      <c r="M92" s="123"/>
      <c r="N92" s="123">
        <v>150000</v>
      </c>
      <c r="P92" s="8">
        <f t="shared" si="5"/>
        <v>0</v>
      </c>
      <c r="Q92" s="8">
        <f t="shared" si="5"/>
        <v>150000</v>
      </c>
      <c r="R92" s="8">
        <f t="shared" si="5"/>
        <v>0</v>
      </c>
      <c r="S92" s="8">
        <f t="shared" si="5"/>
        <v>0</v>
      </c>
      <c r="T92" s="8">
        <f t="shared" si="5"/>
        <v>150000</v>
      </c>
    </row>
    <row r="93" spans="1:25" ht="12.75" customHeight="1" x14ac:dyDescent="0.2">
      <c r="A93" s="7"/>
      <c r="C93" s="107" t="s">
        <v>76</v>
      </c>
      <c r="D93" s="108" t="s">
        <v>4</v>
      </c>
      <c r="E93" s="109" t="s">
        <v>3</v>
      </c>
      <c r="G93" s="6"/>
      <c r="H93" s="13" t="s">
        <v>43</v>
      </c>
      <c r="J93" s="123">
        <v>50000</v>
      </c>
      <c r="K93" s="123">
        <v>250000</v>
      </c>
      <c r="L93" s="123"/>
      <c r="M93" s="123"/>
      <c r="N93" s="123"/>
      <c r="P93" s="8">
        <f t="shared" si="5"/>
        <v>50000</v>
      </c>
      <c r="Q93" s="8">
        <f t="shared" si="5"/>
        <v>250000</v>
      </c>
      <c r="R93" s="8">
        <f t="shared" si="5"/>
        <v>0</v>
      </c>
      <c r="S93" s="8">
        <f t="shared" si="5"/>
        <v>0</v>
      </c>
      <c r="T93" s="8">
        <f t="shared" si="5"/>
        <v>0</v>
      </c>
    </row>
    <row r="94" spans="1:25" ht="12.75" customHeight="1" x14ac:dyDescent="0.2">
      <c r="A94" s="7"/>
      <c r="C94" s="107" t="s">
        <v>77</v>
      </c>
      <c r="D94" s="108" t="s">
        <v>4</v>
      </c>
      <c r="E94" s="109" t="s">
        <v>3</v>
      </c>
      <c r="G94" s="6"/>
      <c r="H94" s="13" t="s">
        <v>43</v>
      </c>
      <c r="J94" s="123">
        <v>50000</v>
      </c>
      <c r="K94" s="123"/>
      <c r="L94" s="123"/>
      <c r="M94" s="123"/>
      <c r="N94" s="123"/>
      <c r="P94" s="8">
        <f t="shared" si="5"/>
        <v>50000</v>
      </c>
      <c r="Q94" s="8">
        <f t="shared" si="5"/>
        <v>0</v>
      </c>
      <c r="R94" s="8">
        <f t="shared" si="5"/>
        <v>0</v>
      </c>
      <c r="S94" s="8">
        <f t="shared" si="5"/>
        <v>0</v>
      </c>
      <c r="T94" s="8">
        <f t="shared" si="5"/>
        <v>0</v>
      </c>
    </row>
    <row r="95" spans="1:25" ht="12.75" customHeight="1" x14ac:dyDescent="0.25">
      <c r="F95" s="3"/>
      <c r="I95" s="3"/>
      <c r="O95" s="3"/>
      <c r="Y95"/>
    </row>
    <row r="96" spans="1:25" ht="12.75" customHeight="1" x14ac:dyDescent="0.25">
      <c r="F96" s="3"/>
      <c r="I96" s="3"/>
      <c r="O96" s="3"/>
      <c r="Y96"/>
    </row>
    <row r="97" spans="3:25" ht="12.75" customHeight="1" x14ac:dyDescent="0.25">
      <c r="C97" s="5" t="s">
        <v>12</v>
      </c>
      <c r="F97" s="3"/>
      <c r="I97" s="3"/>
      <c r="O97" s="3"/>
      <c r="Y97"/>
    </row>
    <row r="98" spans="3:25" ht="12.75" customHeight="1" x14ac:dyDescent="0.2">
      <c r="C98" s="28" t="s">
        <v>1</v>
      </c>
      <c r="D98" s="28" t="s">
        <v>4</v>
      </c>
      <c r="E98" s="28"/>
      <c r="F98" s="3"/>
      <c r="G98" s="28"/>
      <c r="H98" s="29"/>
      <c r="I98" s="3"/>
      <c r="J98" s="28"/>
      <c r="K98" s="28"/>
      <c r="L98" s="28"/>
      <c r="M98" s="28"/>
      <c r="N98" s="28"/>
      <c r="O98" s="3"/>
      <c r="P98" s="30">
        <f t="shared" ref="P98:T103" si="6">SUMIFS(P$10:P$94,$E$10:$E$94,$C98,$D$10:$D$94,$D98)</f>
        <v>1237886</v>
      </c>
      <c r="Q98" s="30">
        <f t="shared" si="6"/>
        <v>600765.75</v>
      </c>
      <c r="R98" s="30">
        <f t="shared" si="6"/>
        <v>458250</v>
      </c>
      <c r="S98" s="30">
        <f t="shared" si="6"/>
        <v>527445.75</v>
      </c>
      <c r="T98" s="30">
        <f t="shared" si="6"/>
        <v>795980.25</v>
      </c>
    </row>
    <row r="99" spans="3:25" ht="12.75" customHeight="1" x14ac:dyDescent="0.2">
      <c r="C99" s="4" t="s">
        <v>0</v>
      </c>
      <c r="D99" s="4" t="s">
        <v>4</v>
      </c>
      <c r="E99" s="4"/>
      <c r="F99" s="3"/>
      <c r="G99" s="4"/>
      <c r="H99" s="13"/>
      <c r="I99" s="3"/>
      <c r="J99" s="4"/>
      <c r="K99" s="4"/>
      <c r="L99" s="4"/>
      <c r="M99" s="4"/>
      <c r="N99" s="4"/>
      <c r="O99" s="3"/>
      <c r="P99" s="9">
        <f t="shared" si="6"/>
        <v>2465000</v>
      </c>
      <c r="Q99" s="9">
        <f t="shared" si="6"/>
        <v>1295000</v>
      </c>
      <c r="R99" s="9">
        <f t="shared" si="6"/>
        <v>957000</v>
      </c>
      <c r="S99" s="9">
        <f t="shared" si="6"/>
        <v>910000</v>
      </c>
      <c r="T99" s="9">
        <f t="shared" si="6"/>
        <v>1150000</v>
      </c>
    </row>
    <row r="100" spans="3:25" ht="12.75" customHeight="1" x14ac:dyDescent="0.2">
      <c r="C100" s="4" t="s">
        <v>3</v>
      </c>
      <c r="D100" s="4" t="s">
        <v>4</v>
      </c>
      <c r="E100" s="4"/>
      <c r="F100" s="3"/>
      <c r="G100" s="4"/>
      <c r="H100" s="13"/>
      <c r="I100" s="3"/>
      <c r="J100" s="4"/>
      <c r="K100" s="4"/>
      <c r="L100" s="4"/>
      <c r="M100" s="4"/>
      <c r="N100" s="4"/>
      <c r="O100" s="3"/>
      <c r="P100" s="9">
        <f t="shared" si="6"/>
        <v>2502500</v>
      </c>
      <c r="Q100" s="9">
        <f t="shared" si="6"/>
        <v>1335000</v>
      </c>
      <c r="R100" s="9">
        <f t="shared" si="6"/>
        <v>887500</v>
      </c>
      <c r="S100" s="9">
        <f t="shared" si="6"/>
        <v>1070000</v>
      </c>
      <c r="T100" s="9">
        <f t="shared" si="6"/>
        <v>1440000</v>
      </c>
    </row>
    <row r="101" spans="3:25" ht="12.75" customHeight="1" x14ac:dyDescent="0.2">
      <c r="C101" s="4" t="s">
        <v>1</v>
      </c>
      <c r="D101" s="4" t="s">
        <v>40</v>
      </c>
      <c r="E101" s="4"/>
      <c r="F101" s="3"/>
      <c r="G101" s="4"/>
      <c r="H101" s="13"/>
      <c r="I101" s="3"/>
      <c r="J101" s="4"/>
      <c r="K101" s="4"/>
      <c r="L101" s="4"/>
      <c r="M101" s="4"/>
      <c r="N101" s="4"/>
      <c r="O101" s="3"/>
      <c r="P101" s="9">
        <f t="shared" si="6"/>
        <v>0</v>
      </c>
      <c r="Q101" s="9">
        <f t="shared" si="6"/>
        <v>0</v>
      </c>
      <c r="R101" s="9">
        <f t="shared" si="6"/>
        <v>0</v>
      </c>
      <c r="S101" s="9">
        <f t="shared" si="6"/>
        <v>0</v>
      </c>
      <c r="T101" s="9">
        <f t="shared" si="6"/>
        <v>0</v>
      </c>
    </row>
    <row r="102" spans="3:25" ht="12.75" customHeight="1" x14ac:dyDescent="0.2">
      <c r="C102" s="4" t="s">
        <v>0</v>
      </c>
      <c r="D102" s="4" t="s">
        <v>40</v>
      </c>
      <c r="E102" s="4"/>
      <c r="F102" s="3"/>
      <c r="G102" s="4"/>
      <c r="H102" s="13"/>
      <c r="I102" s="3"/>
      <c r="J102" s="4"/>
      <c r="K102" s="4"/>
      <c r="L102" s="4"/>
      <c r="M102" s="4"/>
      <c r="N102" s="4"/>
      <c r="O102" s="3"/>
      <c r="P102" s="9">
        <f t="shared" si="6"/>
        <v>0</v>
      </c>
      <c r="Q102" s="9">
        <f t="shared" si="6"/>
        <v>0</v>
      </c>
      <c r="R102" s="9">
        <f t="shared" si="6"/>
        <v>0</v>
      </c>
      <c r="S102" s="9">
        <f t="shared" si="6"/>
        <v>0</v>
      </c>
      <c r="T102" s="9">
        <f t="shared" si="6"/>
        <v>0</v>
      </c>
    </row>
    <row r="103" spans="3:25" ht="12.75" customHeight="1" x14ac:dyDescent="0.2">
      <c r="C103" s="4" t="s">
        <v>3</v>
      </c>
      <c r="D103" s="4" t="s">
        <v>40</v>
      </c>
      <c r="E103" s="7"/>
      <c r="F103" s="3"/>
      <c r="G103" s="7"/>
      <c r="H103" s="31"/>
      <c r="I103" s="3"/>
      <c r="J103" s="7"/>
      <c r="K103" s="7"/>
      <c r="L103" s="7"/>
      <c r="M103" s="7"/>
      <c r="N103" s="7"/>
      <c r="O103" s="3"/>
      <c r="P103" s="9">
        <f t="shared" si="6"/>
        <v>0</v>
      </c>
      <c r="Q103" s="9">
        <f t="shared" si="6"/>
        <v>0</v>
      </c>
      <c r="R103" s="9">
        <f t="shared" si="6"/>
        <v>0</v>
      </c>
      <c r="S103" s="9">
        <f t="shared" si="6"/>
        <v>0</v>
      </c>
      <c r="T103" s="9">
        <f t="shared" si="6"/>
        <v>0</v>
      </c>
    </row>
    <row r="104" spans="3:25" ht="12.75" customHeight="1" x14ac:dyDescent="0.2">
      <c r="C104" s="10" t="str">
        <f>"Total Expenditure ($ "&amp;Assumptions!$B$8&amp;")"</f>
        <v>Total Expenditure ($ 2018)</v>
      </c>
      <c r="D104" s="10"/>
      <c r="E104" s="10"/>
      <c r="F104" s="3"/>
      <c r="G104" s="10"/>
      <c r="H104" s="14"/>
      <c r="I104" s="3"/>
      <c r="J104" s="10"/>
      <c r="K104" s="10"/>
      <c r="L104" s="10"/>
      <c r="M104" s="10"/>
      <c r="N104" s="10"/>
      <c r="O104" s="3"/>
      <c r="P104" s="11">
        <f>SUM(P98:P103)</f>
        <v>6205386</v>
      </c>
      <c r="Q104" s="11">
        <f t="shared" ref="Q104:T104" si="7">SUM(Q98:Q103)</f>
        <v>3230765.75</v>
      </c>
      <c r="R104" s="11">
        <f t="shared" si="7"/>
        <v>2302750</v>
      </c>
      <c r="S104" s="11">
        <f t="shared" si="7"/>
        <v>2507445.75</v>
      </c>
      <c r="T104" s="11">
        <f t="shared" si="7"/>
        <v>3385980.25</v>
      </c>
      <c r="U104" s="43"/>
    </row>
    <row r="105" spans="3:25" ht="12.75" customHeight="1" x14ac:dyDescent="0.2">
      <c r="C105" s="28" t="str">
        <f>"Total Expenditure ($ "&amp;Assumptions!B17&amp;")"</f>
        <v>Total Expenditure ($ 2020/21)</v>
      </c>
      <c r="D105" s="28"/>
      <c r="E105" s="28"/>
      <c r="F105" s="3"/>
      <c r="G105" s="28"/>
      <c r="H105" s="29"/>
      <c r="I105" s="3"/>
      <c r="J105" s="28"/>
      <c r="K105" s="28"/>
      <c r="L105" s="28"/>
      <c r="M105" s="28"/>
      <c r="N105" s="28"/>
      <c r="O105" s="3"/>
      <c r="P105" s="44">
        <f>P104*Assumptions!$B$18</f>
        <v>6571771.9152691914</v>
      </c>
      <c r="Q105" s="44">
        <f>Q104*Assumptions!$B$18</f>
        <v>3421520.5340431044</v>
      </c>
      <c r="R105" s="44">
        <f>R104*Assumptions!$B$18</f>
        <v>2438711.7542544701</v>
      </c>
      <c r="S105" s="44">
        <f>S104*Assumptions!$B$18</f>
        <v>2655493.3986235657</v>
      </c>
      <c r="T105" s="44">
        <f>T104*Assumptions!$B$18</f>
        <v>3585899.3965252368</v>
      </c>
      <c r="U105" s="43"/>
    </row>
    <row r="106" spans="3:25" ht="12.75" customHeight="1" x14ac:dyDescent="0.2">
      <c r="C106" s="100" t="s">
        <v>11</v>
      </c>
      <c r="D106" s="100"/>
      <c r="E106" s="100"/>
      <c r="F106" s="3"/>
      <c r="G106" s="100"/>
      <c r="H106" s="100"/>
      <c r="I106" s="3"/>
      <c r="J106" s="100"/>
      <c r="K106" s="100"/>
      <c r="L106" s="100"/>
      <c r="M106" s="100"/>
      <c r="N106" s="100"/>
      <c r="O106" s="3"/>
      <c r="P106" s="101">
        <f>P104-SUM(P10:P94)</f>
        <v>0</v>
      </c>
      <c r="Q106" s="101">
        <f t="shared" ref="Q106:T106" si="8">Q104-SUM(Q10:Q94)</f>
        <v>0</v>
      </c>
      <c r="R106" s="101">
        <f t="shared" si="8"/>
        <v>0</v>
      </c>
      <c r="S106" s="101">
        <f t="shared" si="8"/>
        <v>0</v>
      </c>
      <c r="T106" s="101">
        <f t="shared" si="8"/>
        <v>0</v>
      </c>
      <c r="V106" s="101">
        <f>SUM(P106:T106)</f>
        <v>0</v>
      </c>
    </row>
    <row r="107" spans="3:25" ht="12.75" customHeight="1" x14ac:dyDescent="0.2">
      <c r="F107" s="3"/>
      <c r="I107" s="3"/>
      <c r="O107" s="3"/>
    </row>
    <row r="108" spans="3:25" ht="12.75" customHeight="1" x14ac:dyDescent="0.2">
      <c r="F108" s="3"/>
      <c r="I108" s="3"/>
      <c r="O108" s="3"/>
    </row>
    <row r="109" spans="3:25" ht="12.75" customHeight="1" x14ac:dyDescent="0.25">
      <c r="C109" s="5" t="s">
        <v>12</v>
      </c>
      <c r="F109" s="3"/>
      <c r="I109" s="3"/>
      <c r="O109" s="3"/>
      <c r="Y109"/>
    </row>
    <row r="110" spans="3:25" ht="12.75" customHeight="1" x14ac:dyDescent="0.2">
      <c r="C110" s="28" t="s">
        <v>1</v>
      </c>
      <c r="D110" s="28" t="s">
        <v>4</v>
      </c>
      <c r="E110" s="28" t="s">
        <v>91</v>
      </c>
      <c r="F110" s="3"/>
      <c r="G110" s="137" t="str">
        <f>C110&amp;E110</f>
        <v>LabourRecurrent</v>
      </c>
      <c r="H110" s="29"/>
      <c r="I110" s="3"/>
      <c r="J110" s="28"/>
      <c r="K110" s="28"/>
      <c r="L110" s="28"/>
      <c r="M110" s="28"/>
      <c r="N110" s="28"/>
      <c r="O110" s="3"/>
      <c r="P110" s="30">
        <f>'Option 1'!P110</f>
        <v>876174</v>
      </c>
      <c r="Q110" s="30">
        <f>'Option 1'!Q110</f>
        <v>424034</v>
      </c>
      <c r="R110" s="30">
        <f>'Option 1'!R110</f>
        <v>320775</v>
      </c>
      <c r="S110" s="30">
        <f>'Option 1'!S110</f>
        <v>369517.52500000002</v>
      </c>
      <c r="T110" s="30">
        <f>'Option 1'!T110</f>
        <v>559676</v>
      </c>
    </row>
    <row r="111" spans="3:25" ht="12.75" customHeight="1" x14ac:dyDescent="0.2">
      <c r="C111" s="4" t="s">
        <v>0</v>
      </c>
      <c r="D111" s="4" t="s">
        <v>4</v>
      </c>
      <c r="E111" s="4" t="s">
        <v>91</v>
      </c>
      <c r="F111" s="3"/>
      <c r="G111" s="138" t="str">
        <f t="shared" ref="G111:G115" si="9">C111&amp;E111</f>
        <v>MaterialsRecurrent</v>
      </c>
      <c r="H111" s="13"/>
      <c r="I111" s="3"/>
      <c r="J111" s="4"/>
      <c r="K111" s="4"/>
      <c r="L111" s="4"/>
      <c r="M111" s="4"/>
      <c r="N111" s="4"/>
      <c r="O111" s="3"/>
      <c r="P111" s="9">
        <f>'Option 1'!P111</f>
        <v>1725500</v>
      </c>
      <c r="Q111" s="9">
        <f>'Option 1'!Q111</f>
        <v>906500</v>
      </c>
      <c r="R111" s="9">
        <f>'Option 1'!R111</f>
        <v>669900</v>
      </c>
      <c r="S111" s="9">
        <f>'Option 1'!S111</f>
        <v>637000</v>
      </c>
      <c r="T111" s="9">
        <f>'Option 1'!T111</f>
        <v>805000</v>
      </c>
    </row>
    <row r="112" spans="3:25" ht="12.75" customHeight="1" x14ac:dyDescent="0.2">
      <c r="C112" s="4" t="s">
        <v>3</v>
      </c>
      <c r="D112" s="4" t="s">
        <v>4</v>
      </c>
      <c r="E112" s="4" t="s">
        <v>91</v>
      </c>
      <c r="F112" s="3"/>
      <c r="G112" s="138" t="str">
        <f t="shared" si="9"/>
        <v>ContractsRecurrent</v>
      </c>
      <c r="H112" s="13"/>
      <c r="I112" s="3"/>
      <c r="J112" s="4"/>
      <c r="K112" s="4"/>
      <c r="L112" s="4"/>
      <c r="M112" s="4"/>
      <c r="N112" s="4"/>
      <c r="O112" s="3"/>
      <c r="P112" s="9">
        <f>'Option 1'!P112</f>
        <v>1770000</v>
      </c>
      <c r="Q112" s="9">
        <f>'Option 1'!Q112</f>
        <v>924500</v>
      </c>
      <c r="R112" s="9">
        <f>'Option 1'!R112</f>
        <v>621250</v>
      </c>
      <c r="S112" s="9">
        <f>'Option 1'!S112</f>
        <v>765000</v>
      </c>
      <c r="T112" s="9">
        <f>'Option 1'!T112</f>
        <v>998000</v>
      </c>
    </row>
    <row r="113" spans="3:22" ht="12.75" customHeight="1" x14ac:dyDescent="0.2">
      <c r="C113" s="4" t="s">
        <v>1</v>
      </c>
      <c r="D113" s="4" t="s">
        <v>4</v>
      </c>
      <c r="E113" s="4" t="s">
        <v>92</v>
      </c>
      <c r="F113" s="3"/>
      <c r="G113" s="138" t="str">
        <f t="shared" si="9"/>
        <v>LabourNon Recurrent</v>
      </c>
      <c r="H113" s="13"/>
      <c r="I113" s="3"/>
      <c r="J113" s="4"/>
      <c r="K113" s="4"/>
      <c r="L113" s="4"/>
      <c r="M113" s="4"/>
      <c r="N113" s="4"/>
      <c r="O113" s="3"/>
      <c r="P113" s="9">
        <f>P98-P110</f>
        <v>361712</v>
      </c>
      <c r="Q113" s="9">
        <f t="shared" ref="Q113:T113" si="10">Q98-Q110</f>
        <v>176731.75</v>
      </c>
      <c r="R113" s="9">
        <f t="shared" si="10"/>
        <v>137475</v>
      </c>
      <c r="S113" s="9">
        <f t="shared" si="10"/>
        <v>157928.22499999998</v>
      </c>
      <c r="T113" s="9">
        <f t="shared" si="10"/>
        <v>236304.25</v>
      </c>
    </row>
    <row r="114" spans="3:22" ht="12.75" customHeight="1" x14ac:dyDescent="0.2">
      <c r="C114" s="4" t="s">
        <v>0</v>
      </c>
      <c r="D114" s="4" t="s">
        <v>4</v>
      </c>
      <c r="E114" s="4" t="s">
        <v>92</v>
      </c>
      <c r="F114" s="3"/>
      <c r="G114" s="138" t="str">
        <f t="shared" si="9"/>
        <v>MaterialsNon Recurrent</v>
      </c>
      <c r="H114" s="13"/>
      <c r="I114" s="3"/>
      <c r="J114" s="4"/>
      <c r="K114" s="4"/>
      <c r="L114" s="4"/>
      <c r="M114" s="4"/>
      <c r="N114" s="4"/>
      <c r="O114" s="3"/>
      <c r="P114" s="9">
        <f t="shared" ref="P114:T115" si="11">P99-P111</f>
        <v>739500</v>
      </c>
      <c r="Q114" s="9">
        <f t="shared" si="11"/>
        <v>388500</v>
      </c>
      <c r="R114" s="9">
        <f t="shared" si="11"/>
        <v>287100</v>
      </c>
      <c r="S114" s="9">
        <f t="shared" si="11"/>
        <v>273000</v>
      </c>
      <c r="T114" s="9">
        <f t="shared" si="11"/>
        <v>345000</v>
      </c>
    </row>
    <row r="115" spans="3:22" ht="12.75" customHeight="1" x14ac:dyDescent="0.2">
      <c r="C115" s="4" t="s">
        <v>3</v>
      </c>
      <c r="D115" s="4" t="s">
        <v>4</v>
      </c>
      <c r="E115" s="4" t="s">
        <v>92</v>
      </c>
      <c r="F115" s="3"/>
      <c r="G115" s="139" t="str">
        <f t="shared" si="9"/>
        <v>ContractsNon Recurrent</v>
      </c>
      <c r="H115" s="31"/>
      <c r="I115" s="3"/>
      <c r="J115" s="7"/>
      <c r="K115" s="7"/>
      <c r="L115" s="7"/>
      <c r="M115" s="7"/>
      <c r="N115" s="7"/>
      <c r="O115" s="3"/>
      <c r="P115" s="9">
        <f t="shared" si="11"/>
        <v>732500</v>
      </c>
      <c r="Q115" s="9">
        <f t="shared" si="11"/>
        <v>410500</v>
      </c>
      <c r="R115" s="9">
        <f t="shared" si="11"/>
        <v>266250</v>
      </c>
      <c r="S115" s="9">
        <f t="shared" si="11"/>
        <v>305000</v>
      </c>
      <c r="T115" s="9">
        <f t="shared" si="11"/>
        <v>442000</v>
      </c>
    </row>
    <row r="116" spans="3:22" ht="12.75" customHeight="1" x14ac:dyDescent="0.2">
      <c r="C116" s="10" t="s">
        <v>96</v>
      </c>
      <c r="D116" s="10"/>
      <c r="E116" s="10"/>
      <c r="F116" s="3"/>
      <c r="G116" s="10"/>
      <c r="H116" s="14"/>
      <c r="I116" s="3"/>
      <c r="J116" s="10"/>
      <c r="K116" s="10"/>
      <c r="L116" s="10"/>
      <c r="M116" s="10"/>
      <c r="N116" s="10"/>
      <c r="O116" s="3"/>
      <c r="P116" s="11">
        <f>SUM(P110:P115)</f>
        <v>6205386</v>
      </c>
      <c r="Q116" s="11">
        <f t="shared" ref="Q116:T116" si="12">SUM(Q110:Q115)</f>
        <v>3230765.75</v>
      </c>
      <c r="R116" s="11">
        <f t="shared" si="12"/>
        <v>2302750</v>
      </c>
      <c r="S116" s="11">
        <f t="shared" si="12"/>
        <v>2507445.75</v>
      </c>
      <c r="T116" s="11">
        <f t="shared" si="12"/>
        <v>3385980.25</v>
      </c>
      <c r="U116" s="43"/>
    </row>
    <row r="117" spans="3:22" ht="12.75" customHeight="1" x14ac:dyDescent="0.2">
      <c r="C117" s="28" t="s">
        <v>97</v>
      </c>
      <c r="D117" s="28"/>
      <c r="E117" s="28"/>
      <c r="F117" s="3"/>
      <c r="G117" s="28"/>
      <c r="H117" s="29"/>
      <c r="I117" s="3"/>
      <c r="J117" s="28"/>
      <c r="K117" s="28"/>
      <c r="L117" s="28"/>
      <c r="M117" s="28"/>
      <c r="N117" s="28"/>
      <c r="O117" s="3"/>
      <c r="P117" s="44">
        <f>P116*Assumptions!$B$18</f>
        <v>6571771.9152691914</v>
      </c>
      <c r="Q117" s="44">
        <f>Q116*Assumptions!$B$18</f>
        <v>3421520.5340431044</v>
      </c>
      <c r="R117" s="44">
        <f>R116*Assumptions!$B$18</f>
        <v>2438711.7542544701</v>
      </c>
      <c r="S117" s="44">
        <f>S116*Assumptions!$B$18</f>
        <v>2655493.3986235657</v>
      </c>
      <c r="T117" s="44">
        <f>T116*Assumptions!$B$18</f>
        <v>3585899.3965252368</v>
      </c>
      <c r="U117" s="43"/>
    </row>
    <row r="118" spans="3:22" ht="12.75" customHeight="1" x14ac:dyDescent="0.2">
      <c r="C118" s="100" t="s">
        <v>11</v>
      </c>
      <c r="D118" s="100"/>
      <c r="E118" s="100"/>
      <c r="F118" s="3"/>
      <c r="G118" s="100"/>
      <c r="H118" s="100"/>
      <c r="I118" s="3"/>
      <c r="J118" s="100"/>
      <c r="K118" s="100"/>
      <c r="L118" s="100"/>
      <c r="M118" s="100"/>
      <c r="N118" s="100"/>
      <c r="O118" s="3"/>
      <c r="P118" s="101">
        <f>P105-P117</f>
        <v>0</v>
      </c>
      <c r="Q118" s="101">
        <f t="shared" ref="Q118:T118" si="13">Q105-Q117</f>
        <v>0</v>
      </c>
      <c r="R118" s="101">
        <f t="shared" si="13"/>
        <v>0</v>
      </c>
      <c r="S118" s="101">
        <f t="shared" si="13"/>
        <v>0</v>
      </c>
      <c r="T118" s="101">
        <f t="shared" si="13"/>
        <v>0</v>
      </c>
      <c r="V118" s="101">
        <f>SUM(P118:T118)</f>
        <v>0</v>
      </c>
    </row>
    <row r="119" spans="3:22" ht="12.75" customHeight="1" x14ac:dyDescent="0.2">
      <c r="F119" s="3"/>
      <c r="I119" s="3"/>
      <c r="O119" s="3"/>
    </row>
    <row r="120" spans="3:22" ht="12.75" customHeight="1" x14ac:dyDescent="0.2">
      <c r="C120" s="130" t="str">
        <f>"NPV ($ "&amp;Assumptions!$B$17&amp;")"</f>
        <v>NPV ($ 2020/21)</v>
      </c>
      <c r="D120" s="131">
        <f>NPV(Assumptions!$B$6,$P$117:$T$117)</f>
        <v>17398266.136373796</v>
      </c>
      <c r="F120" s="3"/>
      <c r="I120" s="3"/>
      <c r="O120" s="3"/>
      <c r="P120" s="127"/>
      <c r="Q120" s="127"/>
      <c r="R120" s="127"/>
      <c r="S120" s="127"/>
      <c r="T120" s="127"/>
    </row>
    <row r="121" spans="3:22" ht="12.75" customHeight="1" x14ac:dyDescent="0.2">
      <c r="O121" s="3"/>
    </row>
    <row r="122" spans="3:22" ht="12.75" customHeight="1" x14ac:dyDescent="0.2">
      <c r="O122" s="3"/>
    </row>
    <row r="123" spans="3:22" ht="12.75" customHeight="1" x14ac:dyDescent="0.2"/>
    <row r="124" spans="3:22" ht="12.75" customHeight="1" x14ac:dyDescent="0.2"/>
    <row r="125" spans="3:22" ht="12.75" customHeight="1" x14ac:dyDescent="0.2">
      <c r="H125" s="99"/>
    </row>
  </sheetData>
  <conditionalFormatting sqref="V106">
    <cfRule type="expression" dxfId="7" priority="3">
      <formula>ABS(V106)&gt;0.001</formula>
    </cfRule>
  </conditionalFormatting>
  <conditionalFormatting sqref="P106:T106">
    <cfRule type="expression" dxfId="6" priority="4">
      <formula>ABS(P106)&gt;0.001</formula>
    </cfRule>
  </conditionalFormatting>
  <conditionalFormatting sqref="V118">
    <cfRule type="expression" dxfId="5" priority="1">
      <formula>ABS(V118)&gt;0.001</formula>
    </cfRule>
  </conditionalFormatting>
  <conditionalFormatting sqref="P118:T118">
    <cfRule type="expression" dxfId="4" priority="2">
      <formula>ABS(P118)&gt;0.001</formula>
    </cfRule>
  </conditionalFormatting>
  <dataValidations count="2">
    <dataValidation type="list" allowBlank="1" showInputMessage="1" showErrorMessage="1" sqref="E39:E65 E10:E36 E68:E94">
      <formula1>"Labour, Materials, Contracts"</formula1>
    </dataValidation>
    <dataValidation type="list" allowBlank="1" showInputMessage="1" showErrorMessage="1" sqref="D39:D65 D10:D36 D68:D94">
      <formula1>"CapEx, OpEx"</formula1>
    </dataValidation>
  </dataValidation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AA140"/>
  <sheetViews>
    <sheetView showGridLines="0" zoomScale="90" zoomScaleNormal="90" workbookViewId="0">
      <selection activeCell="A36" sqref="A36"/>
    </sheetView>
  </sheetViews>
  <sheetFormatPr defaultColWidth="9.140625" defaultRowHeight="12.75" x14ac:dyDescent="0.2"/>
  <cols>
    <col min="1" max="1" width="4.28515625" style="99" customWidth="1"/>
    <col min="2" max="2" width="2.7109375" style="99" customWidth="1"/>
    <col min="3" max="3" width="81" style="99" bestFit="1" customWidth="1"/>
    <col min="4" max="5" width="11.140625" style="99" customWidth="1"/>
    <col min="6" max="6" width="2.85546875" style="99" customWidth="1"/>
    <col min="7" max="7" width="12.140625" style="99" customWidth="1"/>
    <col min="8" max="8" width="12.7109375" style="12" customWidth="1"/>
    <col min="9" max="9" width="3.140625" style="99" customWidth="1"/>
    <col min="10" max="14" width="12.140625" style="99" customWidth="1"/>
    <col min="15" max="15" width="2.85546875" style="99" customWidth="1"/>
    <col min="16" max="20" width="12.140625" style="99" customWidth="1"/>
    <col min="21" max="21" width="2.140625" style="99" customWidth="1"/>
    <col min="22" max="16384" width="9.140625" style="99"/>
  </cols>
  <sheetData>
    <row r="1" spans="1:25" ht="21" x14ac:dyDescent="0.35">
      <c r="A1" s="18" t="str">
        <f>Assumptions!A1</f>
        <v>Cyber Security</v>
      </c>
      <c r="B1" s="18"/>
      <c r="C1" s="15"/>
      <c r="D1" s="15"/>
      <c r="E1" s="15"/>
      <c r="F1" s="15"/>
      <c r="G1" s="15"/>
      <c r="H1" s="16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</row>
    <row r="2" spans="1:25" ht="15.75" x14ac:dyDescent="0.25">
      <c r="A2" s="17" t="str">
        <f>Assumptions!A2</f>
        <v>UE</v>
      </c>
      <c r="B2" s="17"/>
      <c r="C2" s="15"/>
      <c r="D2" s="15"/>
      <c r="E2" s="15"/>
      <c r="F2" s="15"/>
      <c r="G2" s="15"/>
      <c r="H2" s="16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</row>
    <row r="3" spans="1:25" s="39" customFormat="1" ht="15" x14ac:dyDescent="0.25">
      <c r="A3" s="37" t="s">
        <v>81</v>
      </c>
      <c r="B3" s="37"/>
      <c r="C3" s="37"/>
      <c r="D3" s="37"/>
      <c r="E3" s="37"/>
      <c r="F3" s="37"/>
      <c r="G3" s="37"/>
      <c r="H3" s="38"/>
      <c r="I3" s="37"/>
      <c r="J3" s="37"/>
      <c r="K3" s="37"/>
      <c r="L3" s="37"/>
      <c r="M3" s="37"/>
      <c r="N3" s="37"/>
      <c r="O3" s="37"/>
      <c r="P3" s="37"/>
      <c r="Q3" s="37"/>
      <c r="R3" s="37"/>
      <c r="S3" s="37"/>
      <c r="T3" s="37"/>
      <c r="V3" s="119" t="b">
        <f>SUM(V7:V121)=0</f>
        <v>1</v>
      </c>
    </row>
    <row r="4" spans="1:25" s="2" customFormat="1" ht="12.75" customHeight="1" x14ac:dyDescent="0.25">
      <c r="B4" s="19"/>
      <c r="C4" s="20"/>
      <c r="D4" s="20"/>
      <c r="E4" s="20"/>
      <c r="F4" s="20"/>
      <c r="G4" s="20"/>
      <c r="H4" s="21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</row>
    <row r="5" spans="1:25" s="2" customFormat="1" ht="12.75" customHeight="1" x14ac:dyDescent="0.2">
      <c r="A5" s="2" t="str">
        <f>"Inputs are in $"&amp;Assumptions!$B$8&amp; " unless otherwise stated"</f>
        <v>Inputs are in $2018 unless otherwise stated</v>
      </c>
      <c r="B5" s="22"/>
      <c r="C5" s="20"/>
      <c r="D5" s="20"/>
      <c r="E5" s="20"/>
      <c r="F5" s="20"/>
      <c r="G5" s="20"/>
      <c r="H5" s="21"/>
      <c r="I5" s="20"/>
      <c r="J5" s="20"/>
      <c r="K5" s="20"/>
      <c r="L5" s="20"/>
      <c r="M5" s="20"/>
      <c r="N5" s="20"/>
      <c r="O5" s="20"/>
      <c r="P5" s="20"/>
      <c r="Q5" s="20"/>
      <c r="R5" s="20"/>
      <c r="S5" s="20"/>
      <c r="T5" s="20"/>
    </row>
    <row r="6" spans="1:25" ht="12.75" customHeight="1" x14ac:dyDescent="0.2">
      <c r="A6" s="7"/>
      <c r="F6" s="20"/>
    </row>
    <row r="7" spans="1:25" ht="12.75" customHeight="1" x14ac:dyDescent="0.2">
      <c r="A7" s="7"/>
      <c r="C7" s="121" t="s">
        <v>45</v>
      </c>
      <c r="D7" s="23" t="s">
        <v>22</v>
      </c>
      <c r="E7" s="23" t="s">
        <v>8</v>
      </c>
      <c r="F7" s="20"/>
      <c r="G7" s="23" t="s">
        <v>14</v>
      </c>
      <c r="H7" s="23" t="s">
        <v>9</v>
      </c>
      <c r="J7" s="23" t="s">
        <v>44</v>
      </c>
      <c r="K7" s="24"/>
      <c r="L7" s="24"/>
      <c r="M7" s="24"/>
      <c r="N7" s="24"/>
      <c r="O7" s="4"/>
      <c r="P7" s="23" t="s">
        <v>10</v>
      </c>
      <c r="Q7" s="24"/>
      <c r="R7" s="24"/>
      <c r="S7" s="24"/>
      <c r="T7" s="24"/>
    </row>
    <row r="8" spans="1:25" ht="12.75" customHeight="1" x14ac:dyDescent="0.2">
      <c r="A8" s="7"/>
      <c r="B8" s="7"/>
      <c r="C8" s="7"/>
      <c r="D8" s="7"/>
      <c r="E8" s="7"/>
      <c r="F8" s="20"/>
      <c r="G8" s="7"/>
      <c r="H8" s="7"/>
      <c r="I8" s="4"/>
      <c r="J8" s="122" t="s">
        <v>15</v>
      </c>
      <c r="K8" s="122" t="s">
        <v>16</v>
      </c>
      <c r="L8" s="122" t="s">
        <v>17</v>
      </c>
      <c r="M8" s="122" t="s">
        <v>18</v>
      </c>
      <c r="N8" s="122" t="s">
        <v>19</v>
      </c>
      <c r="O8" s="4"/>
      <c r="P8" s="122" t="s">
        <v>15</v>
      </c>
      <c r="Q8" s="122" t="s">
        <v>16</v>
      </c>
      <c r="R8" s="122" t="s">
        <v>17</v>
      </c>
      <c r="S8" s="122" t="s">
        <v>18</v>
      </c>
      <c r="T8" s="122" t="s">
        <v>19</v>
      </c>
    </row>
    <row r="9" spans="1:25" ht="12.75" customHeight="1" x14ac:dyDescent="0.2">
      <c r="C9" s="4"/>
      <c r="D9" s="4"/>
      <c r="E9" s="4"/>
      <c r="F9" s="20"/>
    </row>
    <row r="10" spans="1:25" ht="12.75" customHeight="1" x14ac:dyDescent="0.2">
      <c r="A10" s="7"/>
      <c r="C10" s="107" t="s">
        <v>51</v>
      </c>
      <c r="D10" s="108" t="s">
        <v>4</v>
      </c>
      <c r="E10" s="109" t="s">
        <v>1</v>
      </c>
      <c r="F10" s="3"/>
      <c r="G10" s="110">
        <v>122.2</v>
      </c>
      <c r="H10" s="12" t="s">
        <v>41</v>
      </c>
      <c r="I10" s="3"/>
      <c r="J10" s="111">
        <v>175</v>
      </c>
      <c r="K10" s="111"/>
      <c r="L10" s="111"/>
      <c r="M10" s="111"/>
      <c r="N10" s="111">
        <v>175</v>
      </c>
      <c r="O10" s="3"/>
      <c r="P10" s="8">
        <f t="shared" ref="P10:T25" si="0">J10*$G10</f>
        <v>21385</v>
      </c>
      <c r="Q10" s="8">
        <f t="shared" si="0"/>
        <v>0</v>
      </c>
      <c r="R10" s="8">
        <f t="shared" si="0"/>
        <v>0</v>
      </c>
      <c r="S10" s="8">
        <f t="shared" si="0"/>
        <v>0</v>
      </c>
      <c r="T10" s="8">
        <f t="shared" si="0"/>
        <v>21385</v>
      </c>
    </row>
    <row r="11" spans="1:25" ht="12.75" customHeight="1" x14ac:dyDescent="0.2">
      <c r="A11" s="7"/>
      <c r="C11" s="107" t="s">
        <v>52</v>
      </c>
      <c r="D11" s="108" t="s">
        <v>4</v>
      </c>
      <c r="E11" s="109" t="s">
        <v>1</v>
      </c>
      <c r="F11" s="3"/>
      <c r="G11" s="110">
        <v>122.2</v>
      </c>
      <c r="H11" s="12" t="s">
        <v>41</v>
      </c>
      <c r="I11" s="3"/>
      <c r="J11" s="112">
        <v>800</v>
      </c>
      <c r="K11" s="112"/>
      <c r="L11" s="112"/>
      <c r="M11" s="112"/>
      <c r="N11" s="112">
        <v>800</v>
      </c>
      <c r="O11" s="3"/>
      <c r="P11" s="8">
        <f t="shared" si="0"/>
        <v>97760</v>
      </c>
      <c r="Q11" s="8">
        <f t="shared" si="0"/>
        <v>0</v>
      </c>
      <c r="R11" s="8">
        <f t="shared" si="0"/>
        <v>0</v>
      </c>
      <c r="S11" s="8">
        <f t="shared" si="0"/>
        <v>0</v>
      </c>
      <c r="T11" s="8">
        <f t="shared" si="0"/>
        <v>97760</v>
      </c>
    </row>
    <row r="12" spans="1:25" ht="12.75" customHeight="1" x14ac:dyDescent="0.2">
      <c r="A12" s="7"/>
      <c r="C12" s="107" t="s">
        <v>53</v>
      </c>
      <c r="D12" s="108" t="s">
        <v>4</v>
      </c>
      <c r="E12" s="109" t="s">
        <v>1</v>
      </c>
      <c r="F12" s="3"/>
      <c r="G12" s="110">
        <v>122.2</v>
      </c>
      <c r="H12" s="12" t="s">
        <v>41</v>
      </c>
      <c r="I12" s="3"/>
      <c r="J12" s="112">
        <v>850</v>
      </c>
      <c r="K12" s="112"/>
      <c r="L12" s="112"/>
      <c r="M12" s="112">
        <v>425</v>
      </c>
      <c r="N12" s="112"/>
      <c r="O12" s="3"/>
      <c r="P12" s="8">
        <f t="shared" si="0"/>
        <v>103870</v>
      </c>
      <c r="Q12" s="8">
        <f t="shared" si="0"/>
        <v>0</v>
      </c>
      <c r="R12" s="8">
        <f t="shared" si="0"/>
        <v>0</v>
      </c>
      <c r="S12" s="8">
        <f t="shared" si="0"/>
        <v>51935</v>
      </c>
      <c r="T12" s="8">
        <f t="shared" si="0"/>
        <v>0</v>
      </c>
    </row>
    <row r="13" spans="1:25" ht="12.75" customHeight="1" x14ac:dyDescent="0.25">
      <c r="A13" s="7"/>
      <c r="C13" s="107" t="s">
        <v>54</v>
      </c>
      <c r="D13" s="108" t="s">
        <v>4</v>
      </c>
      <c r="E13" s="109" t="s">
        <v>1</v>
      </c>
      <c r="F13" s="3"/>
      <c r="G13" s="110">
        <v>122.2</v>
      </c>
      <c r="H13" s="12" t="s">
        <v>41</v>
      </c>
      <c r="I13" s="3"/>
      <c r="J13" s="112"/>
      <c r="K13" s="112">
        <v>100</v>
      </c>
      <c r="L13" s="112"/>
      <c r="M13" s="112">
        <v>100</v>
      </c>
      <c r="N13" s="112"/>
      <c r="O13" s="3"/>
      <c r="P13" s="8">
        <f t="shared" si="0"/>
        <v>0</v>
      </c>
      <c r="Q13" s="8">
        <f t="shared" si="0"/>
        <v>12220</v>
      </c>
      <c r="R13" s="8">
        <f t="shared" si="0"/>
        <v>0</v>
      </c>
      <c r="S13" s="8">
        <f t="shared" si="0"/>
        <v>12220</v>
      </c>
      <c r="T13" s="8">
        <f t="shared" si="0"/>
        <v>0</v>
      </c>
      <c r="Y13"/>
    </row>
    <row r="14" spans="1:25" ht="12.75" customHeight="1" x14ac:dyDescent="0.25">
      <c r="A14" s="7"/>
      <c r="C14" s="107" t="s">
        <v>55</v>
      </c>
      <c r="D14" s="108" t="s">
        <v>4</v>
      </c>
      <c r="E14" s="109" t="s">
        <v>1</v>
      </c>
      <c r="F14" s="3"/>
      <c r="G14" s="110">
        <v>122.2</v>
      </c>
      <c r="H14" s="12" t="s">
        <v>41</v>
      </c>
      <c r="I14" s="3"/>
      <c r="J14" s="112">
        <v>200</v>
      </c>
      <c r="K14" s="112">
        <v>400</v>
      </c>
      <c r="L14" s="112">
        <v>600</v>
      </c>
      <c r="M14" s="112">
        <v>400</v>
      </c>
      <c r="N14" s="112">
        <v>400</v>
      </c>
      <c r="O14" s="3"/>
      <c r="P14" s="8">
        <f t="shared" si="0"/>
        <v>24440</v>
      </c>
      <c r="Q14" s="8">
        <f t="shared" si="0"/>
        <v>48880</v>
      </c>
      <c r="R14" s="8">
        <f t="shared" si="0"/>
        <v>73320</v>
      </c>
      <c r="S14" s="8">
        <f t="shared" si="0"/>
        <v>48880</v>
      </c>
      <c r="T14" s="8">
        <f t="shared" si="0"/>
        <v>48880</v>
      </c>
      <c r="Y14"/>
    </row>
    <row r="15" spans="1:25" ht="12.75" customHeight="1" x14ac:dyDescent="0.25">
      <c r="A15" s="7"/>
      <c r="C15" s="107" t="s">
        <v>56</v>
      </c>
      <c r="D15" s="108" t="s">
        <v>4</v>
      </c>
      <c r="E15" s="109" t="s">
        <v>1</v>
      </c>
      <c r="F15" s="3"/>
      <c r="G15" s="110">
        <v>122.2</v>
      </c>
      <c r="H15" s="12" t="s">
        <v>41</v>
      </c>
      <c r="I15" s="3"/>
      <c r="J15" s="112"/>
      <c r="K15" s="112"/>
      <c r="L15" s="112"/>
      <c r="M15" s="112"/>
      <c r="N15" s="112">
        <v>1500</v>
      </c>
      <c r="O15" s="3"/>
      <c r="P15" s="8">
        <f t="shared" si="0"/>
        <v>0</v>
      </c>
      <c r="Q15" s="8">
        <f t="shared" si="0"/>
        <v>0</v>
      </c>
      <c r="R15" s="8">
        <f t="shared" si="0"/>
        <v>0</v>
      </c>
      <c r="S15" s="8">
        <f t="shared" si="0"/>
        <v>0</v>
      </c>
      <c r="T15" s="8">
        <f t="shared" si="0"/>
        <v>183300</v>
      </c>
      <c r="Y15"/>
    </row>
    <row r="16" spans="1:25" ht="12.75" customHeight="1" x14ac:dyDescent="0.25">
      <c r="A16" s="7"/>
      <c r="C16" s="107" t="s">
        <v>57</v>
      </c>
      <c r="D16" s="108" t="s">
        <v>4</v>
      </c>
      <c r="E16" s="109" t="s">
        <v>1</v>
      </c>
      <c r="F16" s="3"/>
      <c r="G16" s="110">
        <v>122.2</v>
      </c>
      <c r="H16" s="12" t="s">
        <v>41</v>
      </c>
      <c r="I16" s="3"/>
      <c r="J16" s="112">
        <v>150</v>
      </c>
      <c r="K16" s="112"/>
      <c r="L16" s="112">
        <v>150</v>
      </c>
      <c r="M16" s="112"/>
      <c r="N16" s="112"/>
      <c r="O16" s="3"/>
      <c r="P16" s="8">
        <f t="shared" si="0"/>
        <v>18330</v>
      </c>
      <c r="Q16" s="8">
        <f t="shared" si="0"/>
        <v>0</v>
      </c>
      <c r="R16" s="8">
        <f t="shared" si="0"/>
        <v>18330</v>
      </c>
      <c r="S16" s="8">
        <f t="shared" si="0"/>
        <v>0</v>
      </c>
      <c r="T16" s="8">
        <f t="shared" si="0"/>
        <v>0</v>
      </c>
      <c r="Y16"/>
    </row>
    <row r="17" spans="1:25" ht="12.75" customHeight="1" x14ac:dyDescent="0.25">
      <c r="A17" s="7"/>
      <c r="C17" s="107" t="s">
        <v>58</v>
      </c>
      <c r="D17" s="108" t="s">
        <v>4</v>
      </c>
      <c r="E17" s="109" t="s">
        <v>1</v>
      </c>
      <c r="F17" s="3"/>
      <c r="G17" s="110">
        <v>122.2</v>
      </c>
      <c r="H17" s="12" t="s">
        <v>41</v>
      </c>
      <c r="I17" s="3"/>
      <c r="J17" s="112">
        <v>165</v>
      </c>
      <c r="K17" s="112"/>
      <c r="L17" s="112">
        <v>400</v>
      </c>
      <c r="M17" s="112"/>
      <c r="N17" s="112">
        <v>82.5</v>
      </c>
      <c r="O17" s="3"/>
      <c r="P17" s="8">
        <f t="shared" si="0"/>
        <v>20163</v>
      </c>
      <c r="Q17" s="8">
        <f t="shared" si="0"/>
        <v>0</v>
      </c>
      <c r="R17" s="8">
        <f t="shared" si="0"/>
        <v>48880</v>
      </c>
      <c r="S17" s="8">
        <f t="shared" si="0"/>
        <v>0</v>
      </c>
      <c r="T17" s="8">
        <f t="shared" si="0"/>
        <v>10081.5</v>
      </c>
      <c r="Y17"/>
    </row>
    <row r="18" spans="1:25" ht="12.75" customHeight="1" x14ac:dyDescent="0.25">
      <c r="A18" s="7"/>
      <c r="C18" s="107" t="s">
        <v>59</v>
      </c>
      <c r="D18" s="108" t="s">
        <v>4</v>
      </c>
      <c r="E18" s="109" t="s">
        <v>1</v>
      </c>
      <c r="F18" s="3"/>
      <c r="G18" s="110">
        <v>122.2</v>
      </c>
      <c r="H18" s="12" t="s">
        <v>41</v>
      </c>
      <c r="I18" s="3"/>
      <c r="J18" s="112">
        <v>800</v>
      </c>
      <c r="K18" s="112"/>
      <c r="L18" s="112"/>
      <c r="M18" s="112">
        <v>500</v>
      </c>
      <c r="N18" s="112">
        <v>1600</v>
      </c>
      <c r="O18" s="3"/>
      <c r="P18" s="8">
        <f t="shared" si="0"/>
        <v>97760</v>
      </c>
      <c r="Q18" s="8">
        <f t="shared" si="0"/>
        <v>0</v>
      </c>
      <c r="R18" s="8">
        <f t="shared" si="0"/>
        <v>0</v>
      </c>
      <c r="S18" s="8">
        <f t="shared" si="0"/>
        <v>61100</v>
      </c>
      <c r="T18" s="8">
        <f t="shared" si="0"/>
        <v>195520</v>
      </c>
      <c r="Y18"/>
    </row>
    <row r="19" spans="1:25" ht="12.75" customHeight="1" x14ac:dyDescent="0.25">
      <c r="A19" s="7"/>
      <c r="C19" s="107" t="s">
        <v>60</v>
      </c>
      <c r="D19" s="108" t="s">
        <v>4</v>
      </c>
      <c r="E19" s="109" t="s">
        <v>1</v>
      </c>
      <c r="F19" s="3"/>
      <c r="G19" s="110">
        <v>122.2</v>
      </c>
      <c r="H19" s="12" t="s">
        <v>41</v>
      </c>
      <c r="I19" s="3"/>
      <c r="J19" s="112"/>
      <c r="K19" s="112">
        <v>2000</v>
      </c>
      <c r="L19" s="112"/>
      <c r="M19" s="112">
        <v>350</v>
      </c>
      <c r="N19" s="112"/>
      <c r="O19" s="3"/>
      <c r="P19" s="8">
        <f t="shared" si="0"/>
        <v>0</v>
      </c>
      <c r="Q19" s="8">
        <f t="shared" si="0"/>
        <v>244400</v>
      </c>
      <c r="R19" s="8">
        <f t="shared" si="0"/>
        <v>0</v>
      </c>
      <c r="S19" s="8">
        <f t="shared" si="0"/>
        <v>42770</v>
      </c>
      <c r="T19" s="8">
        <f t="shared" si="0"/>
        <v>0</v>
      </c>
      <c r="Y19"/>
    </row>
    <row r="20" spans="1:25" ht="12.75" customHeight="1" x14ac:dyDescent="0.25">
      <c r="A20" s="7"/>
      <c r="C20" s="107" t="s">
        <v>61</v>
      </c>
      <c r="D20" s="108" t="s">
        <v>4</v>
      </c>
      <c r="E20" s="109" t="s">
        <v>1</v>
      </c>
      <c r="F20" s="3"/>
      <c r="G20" s="110">
        <v>122.2</v>
      </c>
      <c r="H20" s="12" t="s">
        <v>41</v>
      </c>
      <c r="I20" s="3"/>
      <c r="J20" s="112">
        <v>300</v>
      </c>
      <c r="K20" s="112"/>
      <c r="L20" s="112"/>
      <c r="M20" s="112"/>
      <c r="N20" s="112">
        <v>300</v>
      </c>
      <c r="O20" s="3"/>
      <c r="P20" s="8">
        <f t="shared" si="0"/>
        <v>36660</v>
      </c>
      <c r="Q20" s="8">
        <f t="shared" si="0"/>
        <v>0</v>
      </c>
      <c r="R20" s="8">
        <f t="shared" si="0"/>
        <v>0</v>
      </c>
      <c r="S20" s="8">
        <f t="shared" si="0"/>
        <v>0</v>
      </c>
      <c r="T20" s="8">
        <f t="shared" si="0"/>
        <v>36660</v>
      </c>
      <c r="Y20"/>
    </row>
    <row r="21" spans="1:25" ht="12.75" customHeight="1" x14ac:dyDescent="0.25">
      <c r="A21" s="7"/>
      <c r="C21" s="107" t="s">
        <v>62</v>
      </c>
      <c r="D21" s="108" t="s">
        <v>4</v>
      </c>
      <c r="E21" s="109" t="s">
        <v>1</v>
      </c>
      <c r="F21" s="3"/>
      <c r="G21" s="110">
        <v>122.2</v>
      </c>
      <c r="H21" s="12" t="s">
        <v>41</v>
      </c>
      <c r="I21" s="3"/>
      <c r="J21" s="112"/>
      <c r="K21" s="112">
        <v>116.25</v>
      </c>
      <c r="L21" s="112"/>
      <c r="M21" s="112"/>
      <c r="N21" s="112"/>
      <c r="O21" s="3"/>
      <c r="P21" s="8">
        <f t="shared" si="0"/>
        <v>0</v>
      </c>
      <c r="Q21" s="8">
        <f t="shared" si="0"/>
        <v>14205.75</v>
      </c>
      <c r="R21" s="8">
        <f t="shared" si="0"/>
        <v>0</v>
      </c>
      <c r="S21" s="8">
        <f t="shared" si="0"/>
        <v>0</v>
      </c>
      <c r="T21" s="8">
        <f t="shared" si="0"/>
        <v>0</v>
      </c>
      <c r="Y21"/>
    </row>
    <row r="22" spans="1:25" ht="12.75" customHeight="1" x14ac:dyDescent="0.25">
      <c r="A22" s="7"/>
      <c r="C22" s="107" t="s">
        <v>63</v>
      </c>
      <c r="D22" s="108" t="s">
        <v>4</v>
      </c>
      <c r="E22" s="109" t="s">
        <v>1</v>
      </c>
      <c r="F22" s="3"/>
      <c r="G22" s="110">
        <v>122.2</v>
      </c>
      <c r="H22" s="12" t="s">
        <v>41</v>
      </c>
      <c r="I22" s="3"/>
      <c r="J22" s="112">
        <v>656.25</v>
      </c>
      <c r="K22" s="112"/>
      <c r="L22" s="112"/>
      <c r="M22" s="112">
        <v>800</v>
      </c>
      <c r="N22" s="112"/>
      <c r="O22" s="3"/>
      <c r="P22" s="8">
        <f t="shared" si="0"/>
        <v>80193.75</v>
      </c>
      <c r="Q22" s="8">
        <f t="shared" si="0"/>
        <v>0</v>
      </c>
      <c r="R22" s="8">
        <f t="shared" si="0"/>
        <v>0</v>
      </c>
      <c r="S22" s="8">
        <f t="shared" si="0"/>
        <v>97760</v>
      </c>
      <c r="T22" s="8">
        <f t="shared" si="0"/>
        <v>0</v>
      </c>
      <c r="Y22"/>
    </row>
    <row r="23" spans="1:25" ht="12.75" customHeight="1" x14ac:dyDescent="0.25">
      <c r="A23" s="7"/>
      <c r="C23" s="107" t="s">
        <v>64</v>
      </c>
      <c r="D23" s="108" t="s">
        <v>4</v>
      </c>
      <c r="E23" s="109" t="s">
        <v>1</v>
      </c>
      <c r="F23" s="3"/>
      <c r="G23" s="110">
        <v>122.2</v>
      </c>
      <c r="H23" s="12" t="s">
        <v>41</v>
      </c>
      <c r="I23" s="3"/>
      <c r="J23" s="112">
        <v>500</v>
      </c>
      <c r="K23" s="112"/>
      <c r="L23" s="112"/>
      <c r="M23" s="112">
        <v>500</v>
      </c>
      <c r="N23" s="112"/>
      <c r="O23" s="3"/>
      <c r="P23" s="8">
        <f t="shared" si="0"/>
        <v>61100</v>
      </c>
      <c r="Q23" s="8">
        <f t="shared" si="0"/>
        <v>0</v>
      </c>
      <c r="R23" s="8">
        <f t="shared" si="0"/>
        <v>0</v>
      </c>
      <c r="S23" s="8">
        <f t="shared" si="0"/>
        <v>61100</v>
      </c>
      <c r="T23" s="8">
        <f t="shared" si="0"/>
        <v>0</v>
      </c>
      <c r="Y23"/>
    </row>
    <row r="24" spans="1:25" ht="12.75" customHeight="1" x14ac:dyDescent="0.25">
      <c r="A24" s="7"/>
      <c r="C24" s="107" t="s">
        <v>65</v>
      </c>
      <c r="D24" s="108" t="s">
        <v>4</v>
      </c>
      <c r="E24" s="109" t="s">
        <v>1</v>
      </c>
      <c r="F24" s="3"/>
      <c r="G24" s="110">
        <v>122.2</v>
      </c>
      <c r="H24" s="12" t="s">
        <v>41</v>
      </c>
      <c r="I24" s="3"/>
      <c r="J24" s="112">
        <v>100</v>
      </c>
      <c r="K24" s="112"/>
      <c r="L24" s="112">
        <v>100</v>
      </c>
      <c r="M24" s="112"/>
      <c r="N24" s="112">
        <v>100</v>
      </c>
      <c r="O24" s="3"/>
      <c r="P24" s="8">
        <f t="shared" si="0"/>
        <v>12220</v>
      </c>
      <c r="Q24" s="8">
        <f t="shared" si="0"/>
        <v>0</v>
      </c>
      <c r="R24" s="8">
        <f t="shared" si="0"/>
        <v>12220</v>
      </c>
      <c r="S24" s="8">
        <f t="shared" si="0"/>
        <v>0</v>
      </c>
      <c r="T24" s="8">
        <f t="shared" si="0"/>
        <v>12220</v>
      </c>
      <c r="Y24"/>
    </row>
    <row r="25" spans="1:25" ht="12.75" customHeight="1" x14ac:dyDescent="0.25">
      <c r="A25" s="7"/>
      <c r="C25" s="107" t="s">
        <v>66</v>
      </c>
      <c r="D25" s="108" t="s">
        <v>4</v>
      </c>
      <c r="E25" s="109" t="s">
        <v>1</v>
      </c>
      <c r="F25" s="3"/>
      <c r="G25" s="110">
        <v>122.2</v>
      </c>
      <c r="H25" s="12" t="s">
        <v>41</v>
      </c>
      <c r="I25" s="3"/>
      <c r="J25" s="112">
        <v>131.25</v>
      </c>
      <c r="K25" s="112"/>
      <c r="L25" s="112"/>
      <c r="M25" s="112">
        <v>150</v>
      </c>
      <c r="N25" s="112"/>
      <c r="O25" s="3"/>
      <c r="P25" s="8">
        <f t="shared" si="0"/>
        <v>16038.75</v>
      </c>
      <c r="Q25" s="8">
        <f t="shared" si="0"/>
        <v>0</v>
      </c>
      <c r="R25" s="8">
        <f t="shared" si="0"/>
        <v>0</v>
      </c>
      <c r="S25" s="8">
        <f t="shared" si="0"/>
        <v>18330</v>
      </c>
      <c r="T25" s="8">
        <f t="shared" si="0"/>
        <v>0</v>
      </c>
      <c r="Y25"/>
    </row>
    <row r="26" spans="1:25" ht="12.75" customHeight="1" x14ac:dyDescent="0.25">
      <c r="A26" s="7"/>
      <c r="C26" s="107" t="s">
        <v>67</v>
      </c>
      <c r="D26" s="108" t="s">
        <v>4</v>
      </c>
      <c r="E26" s="109" t="s">
        <v>1</v>
      </c>
      <c r="F26" s="3"/>
      <c r="G26" s="110">
        <v>122.2</v>
      </c>
      <c r="H26" s="12" t="s">
        <v>41</v>
      </c>
      <c r="I26" s="3"/>
      <c r="J26" s="112"/>
      <c r="K26" s="112"/>
      <c r="L26" s="112"/>
      <c r="M26" s="112">
        <v>200</v>
      </c>
      <c r="N26" s="112">
        <v>506.25</v>
      </c>
      <c r="O26" s="3"/>
      <c r="P26" s="8">
        <f t="shared" ref="P26:T41" si="1">J26*$G26</f>
        <v>0</v>
      </c>
      <c r="Q26" s="8">
        <f t="shared" si="1"/>
        <v>0</v>
      </c>
      <c r="R26" s="8">
        <f t="shared" si="1"/>
        <v>0</v>
      </c>
      <c r="S26" s="8">
        <f t="shared" si="1"/>
        <v>24440</v>
      </c>
      <c r="T26" s="8">
        <f t="shared" si="1"/>
        <v>61863.75</v>
      </c>
      <c r="Y26"/>
    </row>
    <row r="27" spans="1:25" ht="12.75" customHeight="1" x14ac:dyDescent="0.25">
      <c r="A27" s="7"/>
      <c r="C27" s="107" t="s">
        <v>68</v>
      </c>
      <c r="D27" s="108" t="s">
        <v>4</v>
      </c>
      <c r="E27" s="109" t="s">
        <v>1</v>
      </c>
      <c r="F27" s="3"/>
      <c r="G27" s="110">
        <v>122.2</v>
      </c>
      <c r="H27" s="12" t="s">
        <v>41</v>
      </c>
      <c r="I27" s="3"/>
      <c r="J27" s="112">
        <v>3000</v>
      </c>
      <c r="K27" s="112"/>
      <c r="L27" s="112">
        <v>1000</v>
      </c>
      <c r="M27" s="112"/>
      <c r="N27" s="112"/>
      <c r="O27" s="3"/>
      <c r="P27" s="8">
        <f t="shared" si="1"/>
        <v>366600</v>
      </c>
      <c r="Q27" s="8">
        <f t="shared" si="1"/>
        <v>0</v>
      </c>
      <c r="R27" s="8">
        <f t="shared" si="1"/>
        <v>122200</v>
      </c>
      <c r="S27" s="8">
        <f t="shared" si="1"/>
        <v>0</v>
      </c>
      <c r="T27" s="8">
        <f t="shared" si="1"/>
        <v>0</v>
      </c>
      <c r="Y27"/>
    </row>
    <row r="28" spans="1:25" ht="12.75" customHeight="1" x14ac:dyDescent="0.25">
      <c r="A28" s="7"/>
      <c r="C28" s="107" t="s">
        <v>69</v>
      </c>
      <c r="D28" s="108" t="s">
        <v>4</v>
      </c>
      <c r="E28" s="109" t="s">
        <v>1</v>
      </c>
      <c r="F28" s="3"/>
      <c r="G28" s="110">
        <v>122.2</v>
      </c>
      <c r="H28" s="12" t="s">
        <v>41</v>
      </c>
      <c r="I28" s="3"/>
      <c r="J28" s="112">
        <v>326.25</v>
      </c>
      <c r="K28" s="112"/>
      <c r="L28" s="112"/>
      <c r="M28" s="112"/>
      <c r="N28" s="112"/>
      <c r="O28" s="3"/>
      <c r="P28" s="8">
        <f t="shared" si="1"/>
        <v>39867.75</v>
      </c>
      <c r="Q28" s="8">
        <f t="shared" si="1"/>
        <v>0</v>
      </c>
      <c r="R28" s="8">
        <f t="shared" si="1"/>
        <v>0</v>
      </c>
      <c r="S28" s="8">
        <f t="shared" si="1"/>
        <v>0</v>
      </c>
      <c r="T28" s="8">
        <f t="shared" si="1"/>
        <v>0</v>
      </c>
      <c r="Y28"/>
    </row>
    <row r="29" spans="1:25" ht="12.75" customHeight="1" x14ac:dyDescent="0.25">
      <c r="A29" s="7"/>
      <c r="C29" s="107" t="s">
        <v>70</v>
      </c>
      <c r="D29" s="108" t="s">
        <v>4</v>
      </c>
      <c r="E29" s="109" t="s">
        <v>1</v>
      </c>
      <c r="F29" s="3"/>
      <c r="G29" s="110">
        <v>122.2</v>
      </c>
      <c r="H29" s="12" t="s">
        <v>41</v>
      </c>
      <c r="I29" s="3"/>
      <c r="J29" s="112">
        <v>300</v>
      </c>
      <c r="K29" s="112"/>
      <c r="L29" s="112"/>
      <c r="M29" s="112"/>
      <c r="N29" s="112">
        <v>150</v>
      </c>
      <c r="O29" s="3"/>
      <c r="P29" s="8">
        <f t="shared" si="1"/>
        <v>36660</v>
      </c>
      <c r="Q29" s="8">
        <f t="shared" si="1"/>
        <v>0</v>
      </c>
      <c r="R29" s="8">
        <f t="shared" si="1"/>
        <v>0</v>
      </c>
      <c r="S29" s="8">
        <f t="shared" si="1"/>
        <v>0</v>
      </c>
      <c r="T29" s="8">
        <f t="shared" si="1"/>
        <v>18330</v>
      </c>
      <c r="Y29"/>
    </row>
    <row r="30" spans="1:25" ht="12.75" customHeight="1" x14ac:dyDescent="0.25">
      <c r="A30" s="7"/>
      <c r="C30" s="107" t="s">
        <v>71</v>
      </c>
      <c r="D30" s="108" t="s">
        <v>4</v>
      </c>
      <c r="E30" s="109" t="s">
        <v>1</v>
      </c>
      <c r="F30" s="3"/>
      <c r="G30" s="110">
        <v>122.2</v>
      </c>
      <c r="H30" s="12" t="s">
        <v>41</v>
      </c>
      <c r="I30" s="3"/>
      <c r="J30" s="112"/>
      <c r="K30" s="112">
        <v>600</v>
      </c>
      <c r="L30" s="112"/>
      <c r="M30" s="112"/>
      <c r="N30" s="112"/>
      <c r="O30" s="3"/>
      <c r="P30" s="8">
        <f t="shared" si="1"/>
        <v>0</v>
      </c>
      <c r="Q30" s="8">
        <f t="shared" si="1"/>
        <v>73320</v>
      </c>
      <c r="R30" s="8">
        <f t="shared" si="1"/>
        <v>0</v>
      </c>
      <c r="S30" s="8">
        <f t="shared" si="1"/>
        <v>0</v>
      </c>
      <c r="T30" s="8">
        <f t="shared" si="1"/>
        <v>0</v>
      </c>
      <c r="Y30"/>
    </row>
    <row r="31" spans="1:25" ht="12.75" customHeight="1" x14ac:dyDescent="0.25">
      <c r="A31" s="7"/>
      <c r="C31" s="107" t="s">
        <v>72</v>
      </c>
      <c r="D31" s="108" t="s">
        <v>4</v>
      </c>
      <c r="E31" s="109" t="s">
        <v>1</v>
      </c>
      <c r="F31" s="3"/>
      <c r="G31" s="110">
        <v>122.2</v>
      </c>
      <c r="H31" s="12" t="s">
        <v>41</v>
      </c>
      <c r="I31" s="3"/>
      <c r="J31" s="112">
        <v>326.25</v>
      </c>
      <c r="K31" s="112"/>
      <c r="L31" s="112"/>
      <c r="M31" s="112"/>
      <c r="N31" s="112"/>
      <c r="O31" s="3"/>
      <c r="P31" s="8">
        <f t="shared" si="1"/>
        <v>39867.75</v>
      </c>
      <c r="Q31" s="8">
        <f t="shared" si="1"/>
        <v>0</v>
      </c>
      <c r="R31" s="8">
        <f t="shared" si="1"/>
        <v>0</v>
      </c>
      <c r="S31" s="8">
        <f t="shared" si="1"/>
        <v>0</v>
      </c>
      <c r="T31" s="8">
        <f t="shared" si="1"/>
        <v>0</v>
      </c>
      <c r="Y31"/>
    </row>
    <row r="32" spans="1:25" ht="12.75" customHeight="1" x14ac:dyDescent="0.25">
      <c r="A32" s="7"/>
      <c r="C32" s="107" t="s">
        <v>73</v>
      </c>
      <c r="D32" s="108" t="s">
        <v>4</v>
      </c>
      <c r="E32" s="109" t="s">
        <v>1</v>
      </c>
      <c r="F32" s="3"/>
      <c r="G32" s="110">
        <v>122.2</v>
      </c>
      <c r="H32" s="12" t="s">
        <v>41</v>
      </c>
      <c r="I32" s="3"/>
      <c r="J32" s="112"/>
      <c r="K32" s="112"/>
      <c r="L32" s="112"/>
      <c r="M32" s="112">
        <v>491.25</v>
      </c>
      <c r="N32" s="112"/>
      <c r="O32" s="3"/>
      <c r="P32" s="8">
        <f t="shared" si="1"/>
        <v>0</v>
      </c>
      <c r="Q32" s="8">
        <f t="shared" si="1"/>
        <v>0</v>
      </c>
      <c r="R32" s="8">
        <f t="shared" si="1"/>
        <v>0</v>
      </c>
      <c r="S32" s="8">
        <f t="shared" si="1"/>
        <v>60030.75</v>
      </c>
      <c r="T32" s="8">
        <f t="shared" si="1"/>
        <v>0</v>
      </c>
      <c r="Y32"/>
    </row>
    <row r="33" spans="1:25" ht="12.75" customHeight="1" x14ac:dyDescent="0.25">
      <c r="A33" s="7"/>
      <c r="C33" s="107" t="s">
        <v>74</v>
      </c>
      <c r="D33" s="108" t="s">
        <v>4</v>
      </c>
      <c r="E33" s="109" t="s">
        <v>1</v>
      </c>
      <c r="F33" s="3"/>
      <c r="G33" s="110">
        <v>122.2</v>
      </c>
      <c r="H33" s="12" t="s">
        <v>41</v>
      </c>
      <c r="I33" s="3"/>
      <c r="J33" s="112">
        <v>1000</v>
      </c>
      <c r="K33" s="112">
        <v>400</v>
      </c>
      <c r="L33" s="112">
        <v>1500</v>
      </c>
      <c r="M33" s="112">
        <v>400</v>
      </c>
      <c r="N33" s="112">
        <v>500</v>
      </c>
      <c r="O33" s="3"/>
      <c r="P33" s="8">
        <f t="shared" si="1"/>
        <v>122200</v>
      </c>
      <c r="Q33" s="8">
        <f t="shared" si="1"/>
        <v>48880</v>
      </c>
      <c r="R33" s="8">
        <f t="shared" si="1"/>
        <v>183300</v>
      </c>
      <c r="S33" s="8">
        <f t="shared" si="1"/>
        <v>48880</v>
      </c>
      <c r="T33" s="8">
        <f t="shared" si="1"/>
        <v>61100</v>
      </c>
      <c r="Y33"/>
    </row>
    <row r="34" spans="1:25" ht="12.75" customHeight="1" x14ac:dyDescent="0.25">
      <c r="A34" s="7"/>
      <c r="C34" s="107" t="s">
        <v>75</v>
      </c>
      <c r="D34" s="108" t="s">
        <v>4</v>
      </c>
      <c r="E34" s="109" t="s">
        <v>1</v>
      </c>
      <c r="F34" s="3"/>
      <c r="G34" s="110">
        <v>122.2</v>
      </c>
      <c r="H34" s="12" t="s">
        <v>41</v>
      </c>
      <c r="I34" s="3"/>
      <c r="J34" s="112"/>
      <c r="K34" s="112">
        <v>400</v>
      </c>
      <c r="L34" s="112"/>
      <c r="M34" s="112"/>
      <c r="N34" s="112">
        <v>400</v>
      </c>
      <c r="O34" s="3"/>
      <c r="P34" s="8">
        <f t="shared" si="1"/>
        <v>0</v>
      </c>
      <c r="Q34" s="8">
        <f t="shared" si="1"/>
        <v>48880</v>
      </c>
      <c r="R34" s="8">
        <f t="shared" si="1"/>
        <v>0</v>
      </c>
      <c r="S34" s="8">
        <f t="shared" si="1"/>
        <v>0</v>
      </c>
      <c r="T34" s="8">
        <f t="shared" si="1"/>
        <v>48880</v>
      </c>
      <c r="Y34"/>
    </row>
    <row r="35" spans="1:25" ht="12.75" customHeight="1" x14ac:dyDescent="0.25">
      <c r="A35" s="7"/>
      <c r="C35" s="107" t="s">
        <v>76</v>
      </c>
      <c r="D35" s="108" t="s">
        <v>4</v>
      </c>
      <c r="E35" s="109" t="s">
        <v>1</v>
      </c>
      <c r="F35" s="3"/>
      <c r="G35" s="110">
        <v>122.2</v>
      </c>
      <c r="H35" s="12" t="s">
        <v>41</v>
      </c>
      <c r="I35" s="3"/>
      <c r="J35" s="112">
        <v>100</v>
      </c>
      <c r="K35" s="112">
        <v>900</v>
      </c>
      <c r="L35" s="112"/>
      <c r="M35" s="112"/>
      <c r="N35" s="112"/>
      <c r="O35" s="3"/>
      <c r="P35" s="8">
        <f t="shared" si="1"/>
        <v>12220</v>
      </c>
      <c r="Q35" s="8">
        <f t="shared" si="1"/>
        <v>109980</v>
      </c>
      <c r="R35" s="8">
        <f t="shared" si="1"/>
        <v>0</v>
      </c>
      <c r="S35" s="8">
        <f t="shared" si="1"/>
        <v>0</v>
      </c>
      <c r="T35" s="8">
        <f t="shared" si="1"/>
        <v>0</v>
      </c>
      <c r="Y35"/>
    </row>
    <row r="36" spans="1:25" ht="12.75" customHeight="1" x14ac:dyDescent="0.25">
      <c r="A36" s="7"/>
      <c r="C36" s="107" t="s">
        <v>77</v>
      </c>
      <c r="D36" s="108" t="s">
        <v>4</v>
      </c>
      <c r="E36" s="109" t="s">
        <v>1</v>
      </c>
      <c r="F36" s="3"/>
      <c r="G36" s="110">
        <v>122.2</v>
      </c>
      <c r="H36" s="12" t="s">
        <v>41</v>
      </c>
      <c r="I36" s="3"/>
      <c r="J36" s="112">
        <v>250</v>
      </c>
      <c r="K36" s="112"/>
      <c r="L36" s="112"/>
      <c r="M36" s="112"/>
      <c r="N36" s="112"/>
      <c r="O36" s="3"/>
      <c r="P36" s="8">
        <f t="shared" ref="P36:P40" si="2">J36*$G36</f>
        <v>30550</v>
      </c>
      <c r="Q36" s="8">
        <f t="shared" ref="Q36:Q40" si="3">K36*$G36</f>
        <v>0</v>
      </c>
      <c r="R36" s="8">
        <f t="shared" ref="R36:R40" si="4">L36*$G36</f>
        <v>0</v>
      </c>
      <c r="S36" s="8">
        <f t="shared" ref="S36:S40" si="5">M36*$G36</f>
        <v>0</v>
      </c>
      <c r="T36" s="8">
        <f t="shared" ref="T36:T40" si="6">N36*$G36</f>
        <v>0</v>
      </c>
      <c r="Y36"/>
    </row>
    <row r="37" spans="1:25" ht="12.75" customHeight="1" x14ac:dyDescent="0.25">
      <c r="A37" s="7"/>
      <c r="C37" s="115" t="s">
        <v>82</v>
      </c>
      <c r="D37" s="108" t="s">
        <v>4</v>
      </c>
      <c r="E37" s="109" t="s">
        <v>1</v>
      </c>
      <c r="F37" s="3"/>
      <c r="G37" s="110">
        <v>122.2</v>
      </c>
      <c r="H37" s="12" t="s">
        <v>41</v>
      </c>
      <c r="I37" s="3"/>
      <c r="J37" s="113">
        <v>6000</v>
      </c>
      <c r="K37" s="114"/>
      <c r="L37" s="114"/>
      <c r="M37" s="113">
        <v>500</v>
      </c>
      <c r="N37" s="114"/>
      <c r="O37" s="3"/>
      <c r="P37" s="8">
        <f t="shared" si="2"/>
        <v>733200</v>
      </c>
      <c r="Q37" s="8">
        <f t="shared" si="3"/>
        <v>0</v>
      </c>
      <c r="R37" s="8">
        <f t="shared" si="4"/>
        <v>0</v>
      </c>
      <c r="S37" s="8">
        <f t="shared" si="5"/>
        <v>61100</v>
      </c>
      <c r="T37" s="8">
        <f t="shared" si="6"/>
        <v>0</v>
      </c>
      <c r="Y37"/>
    </row>
    <row r="38" spans="1:25" ht="12.75" customHeight="1" x14ac:dyDescent="0.25">
      <c r="A38" s="7"/>
      <c r="C38" s="115" t="s">
        <v>83</v>
      </c>
      <c r="D38" s="108" t="s">
        <v>4</v>
      </c>
      <c r="E38" s="109" t="s">
        <v>1</v>
      </c>
      <c r="F38" s="3"/>
      <c r="G38" s="110">
        <v>122.2</v>
      </c>
      <c r="H38" s="12" t="s">
        <v>41</v>
      </c>
      <c r="I38" s="3"/>
      <c r="J38" s="114"/>
      <c r="K38" s="114"/>
      <c r="L38" s="113">
        <v>800</v>
      </c>
      <c r="M38" s="113"/>
      <c r="N38" s="114"/>
      <c r="O38" s="3"/>
      <c r="P38" s="8">
        <f t="shared" si="2"/>
        <v>0</v>
      </c>
      <c r="Q38" s="8">
        <f t="shared" si="3"/>
        <v>0</v>
      </c>
      <c r="R38" s="8">
        <f t="shared" si="4"/>
        <v>97760</v>
      </c>
      <c r="S38" s="8">
        <f t="shared" si="5"/>
        <v>0</v>
      </c>
      <c r="T38" s="8">
        <f t="shared" si="6"/>
        <v>0</v>
      </c>
      <c r="Y38"/>
    </row>
    <row r="39" spans="1:25" ht="12.75" customHeight="1" x14ac:dyDescent="0.25">
      <c r="A39" s="7"/>
      <c r="C39" s="115" t="s">
        <v>84</v>
      </c>
      <c r="D39" s="108" t="s">
        <v>4</v>
      </c>
      <c r="E39" s="109" t="s">
        <v>1</v>
      </c>
      <c r="F39" s="3"/>
      <c r="G39" s="110">
        <v>122.2</v>
      </c>
      <c r="H39" s="12" t="s">
        <v>41</v>
      </c>
      <c r="I39" s="3"/>
      <c r="J39" s="113">
        <v>800</v>
      </c>
      <c r="K39" s="113">
        <v>800</v>
      </c>
      <c r="L39" s="113">
        <v>800</v>
      </c>
      <c r="M39" s="113">
        <v>800</v>
      </c>
      <c r="N39" s="113">
        <v>800</v>
      </c>
      <c r="O39" s="3"/>
      <c r="P39" s="8">
        <f t="shared" si="2"/>
        <v>97760</v>
      </c>
      <c r="Q39" s="8">
        <f t="shared" si="3"/>
        <v>97760</v>
      </c>
      <c r="R39" s="8">
        <f t="shared" si="4"/>
        <v>97760</v>
      </c>
      <c r="S39" s="8">
        <f t="shared" si="5"/>
        <v>97760</v>
      </c>
      <c r="T39" s="8">
        <f t="shared" si="6"/>
        <v>97760</v>
      </c>
      <c r="Y39"/>
    </row>
    <row r="40" spans="1:25" ht="12.75" customHeight="1" x14ac:dyDescent="0.25">
      <c r="A40" s="7"/>
      <c r="C40" s="115" t="s">
        <v>85</v>
      </c>
      <c r="D40" s="108" t="s">
        <v>4</v>
      </c>
      <c r="E40" s="109" t="s">
        <v>1</v>
      </c>
      <c r="F40" s="3"/>
      <c r="G40" s="110">
        <v>122.2</v>
      </c>
      <c r="H40" s="12" t="s">
        <v>41</v>
      </c>
      <c r="I40" s="3"/>
      <c r="J40" s="114"/>
      <c r="K40" s="113">
        <v>3000</v>
      </c>
      <c r="L40" s="113">
        <v>600</v>
      </c>
      <c r="M40" s="113"/>
      <c r="N40" s="114"/>
      <c r="O40" s="3"/>
      <c r="P40" s="8">
        <f t="shared" si="2"/>
        <v>0</v>
      </c>
      <c r="Q40" s="8">
        <f t="shared" si="3"/>
        <v>366600</v>
      </c>
      <c r="R40" s="8">
        <f t="shared" si="4"/>
        <v>73320</v>
      </c>
      <c r="S40" s="8">
        <f t="shared" si="5"/>
        <v>0</v>
      </c>
      <c r="T40" s="8">
        <f t="shared" si="6"/>
        <v>0</v>
      </c>
      <c r="Y40"/>
    </row>
    <row r="41" spans="1:25" ht="12.75" customHeight="1" x14ac:dyDescent="0.25">
      <c r="A41" s="7"/>
      <c r="C41" s="115" t="s">
        <v>86</v>
      </c>
      <c r="D41" s="108" t="s">
        <v>4</v>
      </c>
      <c r="E41" s="109" t="s">
        <v>1</v>
      </c>
      <c r="F41" s="3"/>
      <c r="G41" s="110">
        <v>122.2</v>
      </c>
      <c r="H41" s="12" t="s">
        <v>41</v>
      </c>
      <c r="I41" s="3"/>
      <c r="J41" s="113">
        <v>1500</v>
      </c>
      <c r="K41" s="113">
        <v>1500</v>
      </c>
      <c r="L41" s="113"/>
      <c r="M41" s="113"/>
      <c r="N41" s="113">
        <v>1500</v>
      </c>
      <c r="O41" s="3"/>
      <c r="P41" s="8">
        <f t="shared" si="1"/>
        <v>183300</v>
      </c>
      <c r="Q41" s="8">
        <f t="shared" si="1"/>
        <v>183300</v>
      </c>
      <c r="R41" s="8">
        <f t="shared" si="1"/>
        <v>0</v>
      </c>
      <c r="S41" s="8">
        <f t="shared" si="1"/>
        <v>0</v>
      </c>
      <c r="T41" s="8">
        <f t="shared" si="1"/>
        <v>183300</v>
      </c>
      <c r="Y41"/>
    </row>
    <row r="42" spans="1:25" ht="12.75" customHeight="1" x14ac:dyDescent="0.25">
      <c r="A42" s="7"/>
      <c r="F42" s="3"/>
      <c r="I42" s="3"/>
      <c r="O42" s="3"/>
      <c r="Y42"/>
    </row>
    <row r="43" spans="1:25" ht="12.75" customHeight="1" x14ac:dyDescent="0.25">
      <c r="A43" s="7"/>
      <c r="F43" s="3"/>
      <c r="I43" s="3"/>
      <c r="O43" s="3"/>
      <c r="Y43"/>
    </row>
    <row r="44" spans="1:25" ht="12.75" customHeight="1" x14ac:dyDescent="0.25">
      <c r="A44" s="7"/>
      <c r="C44" s="107" t="s">
        <v>51</v>
      </c>
      <c r="D44" s="108" t="s">
        <v>4</v>
      </c>
      <c r="E44" s="109" t="s">
        <v>0</v>
      </c>
      <c r="F44" s="3"/>
      <c r="G44" s="126">
        <v>30000</v>
      </c>
      <c r="H44" s="12" t="s">
        <v>42</v>
      </c>
      <c r="I44" s="3"/>
      <c r="J44" s="123">
        <v>1</v>
      </c>
      <c r="K44" s="123"/>
      <c r="L44" s="123"/>
      <c r="M44" s="123"/>
      <c r="N44" s="123">
        <v>1</v>
      </c>
      <c r="O44" s="3"/>
      <c r="P44" s="8">
        <f t="shared" ref="P44:T59" si="7">J44*$G44</f>
        <v>30000</v>
      </c>
      <c r="Q44" s="8">
        <f t="shared" si="7"/>
        <v>0</v>
      </c>
      <c r="R44" s="8">
        <f t="shared" si="7"/>
        <v>0</v>
      </c>
      <c r="S44" s="8">
        <f t="shared" si="7"/>
        <v>0</v>
      </c>
      <c r="T44" s="8">
        <f t="shared" si="7"/>
        <v>30000</v>
      </c>
      <c r="Y44"/>
    </row>
    <row r="45" spans="1:25" ht="12.75" customHeight="1" x14ac:dyDescent="0.25">
      <c r="A45" s="7"/>
      <c r="C45" s="107" t="s">
        <v>52</v>
      </c>
      <c r="D45" s="108" t="s">
        <v>4</v>
      </c>
      <c r="E45" s="109" t="s">
        <v>0</v>
      </c>
      <c r="F45" s="3"/>
      <c r="G45" s="126">
        <v>150000</v>
      </c>
      <c r="H45" s="12" t="s">
        <v>42</v>
      </c>
      <c r="I45" s="3"/>
      <c r="J45" s="125">
        <v>1.3333333333333333</v>
      </c>
      <c r="K45" s="123"/>
      <c r="L45" s="123"/>
      <c r="M45" s="123"/>
      <c r="N45" s="123">
        <v>1</v>
      </c>
      <c r="O45" s="3"/>
      <c r="P45" s="8">
        <f t="shared" si="7"/>
        <v>200000</v>
      </c>
      <c r="Q45" s="8">
        <f t="shared" si="7"/>
        <v>0</v>
      </c>
      <c r="R45" s="8">
        <f t="shared" si="7"/>
        <v>0</v>
      </c>
      <c r="S45" s="8">
        <f t="shared" si="7"/>
        <v>0</v>
      </c>
      <c r="T45" s="8">
        <f t="shared" si="7"/>
        <v>150000</v>
      </c>
      <c r="Y45"/>
    </row>
    <row r="46" spans="1:25" ht="12.75" customHeight="1" x14ac:dyDescent="0.25">
      <c r="A46" s="7"/>
      <c r="C46" s="107" t="s">
        <v>53</v>
      </c>
      <c r="D46" s="108" t="s">
        <v>4</v>
      </c>
      <c r="E46" s="109" t="s">
        <v>0</v>
      </c>
      <c r="F46" s="3"/>
      <c r="G46" s="126">
        <v>100000</v>
      </c>
      <c r="H46" s="12" t="s">
        <v>42</v>
      </c>
      <c r="I46" s="3"/>
      <c r="J46" s="123">
        <v>2</v>
      </c>
      <c r="K46" s="123"/>
      <c r="L46" s="123"/>
      <c r="M46" s="123">
        <v>1</v>
      </c>
      <c r="N46" s="123"/>
      <c r="O46" s="3"/>
      <c r="P46" s="8">
        <f t="shared" si="7"/>
        <v>200000</v>
      </c>
      <c r="Q46" s="8">
        <f t="shared" si="7"/>
        <v>0</v>
      </c>
      <c r="R46" s="8">
        <f t="shared" si="7"/>
        <v>0</v>
      </c>
      <c r="S46" s="8">
        <f t="shared" si="7"/>
        <v>100000</v>
      </c>
      <c r="T46" s="8">
        <f t="shared" si="7"/>
        <v>0</v>
      </c>
      <c r="Y46"/>
    </row>
    <row r="47" spans="1:25" ht="12.75" customHeight="1" x14ac:dyDescent="0.25">
      <c r="A47" s="7"/>
      <c r="C47" s="107" t="s">
        <v>54</v>
      </c>
      <c r="D47" s="108" t="s">
        <v>4</v>
      </c>
      <c r="E47" s="109" t="s">
        <v>0</v>
      </c>
      <c r="F47" s="3"/>
      <c r="G47" s="126">
        <v>30000</v>
      </c>
      <c r="H47" s="12" t="s">
        <v>42</v>
      </c>
      <c r="I47" s="3"/>
      <c r="J47" s="123"/>
      <c r="K47" s="123">
        <v>1</v>
      </c>
      <c r="L47" s="123"/>
      <c r="M47" s="123">
        <v>1</v>
      </c>
      <c r="N47" s="123"/>
      <c r="O47" s="3"/>
      <c r="P47" s="8">
        <f t="shared" si="7"/>
        <v>0</v>
      </c>
      <c r="Q47" s="8">
        <f t="shared" si="7"/>
        <v>30000</v>
      </c>
      <c r="R47" s="8">
        <f t="shared" si="7"/>
        <v>0</v>
      </c>
      <c r="S47" s="8">
        <f t="shared" si="7"/>
        <v>30000</v>
      </c>
      <c r="T47" s="8">
        <f t="shared" si="7"/>
        <v>0</v>
      </c>
      <c r="Y47"/>
    </row>
    <row r="48" spans="1:25" ht="12.75" customHeight="1" x14ac:dyDescent="0.25">
      <c r="A48" s="7"/>
      <c r="C48" s="107" t="s">
        <v>55</v>
      </c>
      <c r="D48" s="108" t="s">
        <v>4</v>
      </c>
      <c r="E48" s="109" t="s">
        <v>0</v>
      </c>
      <c r="F48" s="3"/>
      <c r="G48" s="126">
        <v>70000</v>
      </c>
      <c r="H48" s="12" t="s">
        <v>42</v>
      </c>
      <c r="I48" s="3"/>
      <c r="J48" s="123">
        <v>1</v>
      </c>
      <c r="K48" s="123">
        <v>2</v>
      </c>
      <c r="L48" s="123">
        <v>3</v>
      </c>
      <c r="M48" s="123">
        <v>2</v>
      </c>
      <c r="N48" s="123">
        <v>2</v>
      </c>
      <c r="O48" s="3"/>
      <c r="P48" s="8">
        <f t="shared" si="7"/>
        <v>70000</v>
      </c>
      <c r="Q48" s="8">
        <f t="shared" si="7"/>
        <v>140000</v>
      </c>
      <c r="R48" s="8">
        <f t="shared" si="7"/>
        <v>210000</v>
      </c>
      <c r="S48" s="8">
        <f t="shared" si="7"/>
        <v>140000</v>
      </c>
      <c r="T48" s="8">
        <f t="shared" si="7"/>
        <v>140000</v>
      </c>
      <c r="Y48"/>
    </row>
    <row r="49" spans="1:25" ht="12.75" customHeight="1" x14ac:dyDescent="0.25">
      <c r="A49" s="7"/>
      <c r="C49" s="107" t="s">
        <v>56</v>
      </c>
      <c r="D49" s="108" t="s">
        <v>4</v>
      </c>
      <c r="E49" s="109" t="s">
        <v>0</v>
      </c>
      <c r="F49" s="3"/>
      <c r="G49" s="126">
        <v>350000</v>
      </c>
      <c r="H49" s="12" t="s">
        <v>42</v>
      </c>
      <c r="I49" s="3"/>
      <c r="J49" s="123"/>
      <c r="K49" s="123"/>
      <c r="L49" s="123"/>
      <c r="M49" s="123"/>
      <c r="N49" s="123">
        <v>1</v>
      </c>
      <c r="O49" s="3"/>
      <c r="P49" s="8">
        <f t="shared" si="7"/>
        <v>0</v>
      </c>
      <c r="Q49" s="8">
        <f t="shared" si="7"/>
        <v>0</v>
      </c>
      <c r="R49" s="8">
        <f t="shared" si="7"/>
        <v>0</v>
      </c>
      <c r="S49" s="8">
        <f t="shared" si="7"/>
        <v>0</v>
      </c>
      <c r="T49" s="8">
        <f t="shared" si="7"/>
        <v>350000</v>
      </c>
      <c r="Y49"/>
    </row>
    <row r="50" spans="1:25" ht="12.75" customHeight="1" x14ac:dyDescent="0.25">
      <c r="A50" s="7"/>
      <c r="C50" s="107" t="s">
        <v>57</v>
      </c>
      <c r="D50" s="108" t="s">
        <v>4</v>
      </c>
      <c r="E50" s="109" t="s">
        <v>0</v>
      </c>
      <c r="F50" s="3"/>
      <c r="G50" s="126">
        <v>50000</v>
      </c>
      <c r="H50" s="12" t="s">
        <v>42</v>
      </c>
      <c r="I50" s="3"/>
      <c r="J50" s="123">
        <v>1</v>
      </c>
      <c r="K50" s="123"/>
      <c r="L50" s="123">
        <v>1</v>
      </c>
      <c r="M50" s="123"/>
      <c r="N50" s="123"/>
      <c r="O50" s="3"/>
      <c r="P50" s="8">
        <f t="shared" si="7"/>
        <v>50000</v>
      </c>
      <c r="Q50" s="8">
        <f t="shared" si="7"/>
        <v>0</v>
      </c>
      <c r="R50" s="8">
        <f t="shared" si="7"/>
        <v>50000</v>
      </c>
      <c r="S50" s="8">
        <f t="shared" si="7"/>
        <v>0</v>
      </c>
      <c r="T50" s="8">
        <f t="shared" si="7"/>
        <v>0</v>
      </c>
      <c r="Y50"/>
    </row>
    <row r="51" spans="1:25" ht="12.75" customHeight="1" x14ac:dyDescent="0.25">
      <c r="A51" s="7"/>
      <c r="C51" s="107" t="s">
        <v>58</v>
      </c>
      <c r="D51" s="108" t="s">
        <v>4</v>
      </c>
      <c r="E51" s="109" t="s">
        <v>0</v>
      </c>
      <c r="F51" s="3"/>
      <c r="G51" s="126">
        <v>30000</v>
      </c>
      <c r="H51" s="12" t="s">
        <v>42</v>
      </c>
      <c r="I51" s="3"/>
      <c r="J51" s="123">
        <v>2</v>
      </c>
      <c r="K51" s="123"/>
      <c r="L51" s="124">
        <v>3.4</v>
      </c>
      <c r="M51" s="123"/>
      <c r="N51" s="123">
        <v>1</v>
      </c>
      <c r="O51" s="3"/>
      <c r="P51" s="8">
        <f t="shared" si="7"/>
        <v>60000</v>
      </c>
      <c r="Q51" s="8">
        <f t="shared" si="7"/>
        <v>0</v>
      </c>
      <c r="R51" s="8">
        <f t="shared" si="7"/>
        <v>102000</v>
      </c>
      <c r="S51" s="8">
        <f t="shared" si="7"/>
        <v>0</v>
      </c>
      <c r="T51" s="8">
        <f t="shared" si="7"/>
        <v>30000</v>
      </c>
      <c r="Y51"/>
    </row>
    <row r="52" spans="1:25" ht="12.75" customHeight="1" x14ac:dyDescent="0.25">
      <c r="A52" s="7"/>
      <c r="C52" s="107" t="s">
        <v>59</v>
      </c>
      <c r="D52" s="108" t="s">
        <v>4</v>
      </c>
      <c r="E52" s="109" t="s">
        <v>0</v>
      </c>
      <c r="F52" s="3"/>
      <c r="G52" s="126">
        <v>320000</v>
      </c>
      <c r="H52" s="12" t="s">
        <v>42</v>
      </c>
      <c r="I52" s="3"/>
      <c r="J52" s="123">
        <v>1</v>
      </c>
      <c r="K52" s="123"/>
      <c r="L52" s="123"/>
      <c r="M52" s="123"/>
      <c r="N52" s="123"/>
      <c r="O52" s="3"/>
      <c r="P52" s="8">
        <f t="shared" si="7"/>
        <v>320000</v>
      </c>
      <c r="Q52" s="8">
        <f t="shared" si="7"/>
        <v>0</v>
      </c>
      <c r="R52" s="8">
        <f t="shared" si="7"/>
        <v>0</v>
      </c>
      <c r="S52" s="8">
        <f t="shared" si="7"/>
        <v>0</v>
      </c>
      <c r="T52" s="8">
        <f t="shared" si="7"/>
        <v>0</v>
      </c>
      <c r="Y52"/>
    </row>
    <row r="53" spans="1:25" ht="12.75" customHeight="1" x14ac:dyDescent="0.25">
      <c r="A53" s="7"/>
      <c r="C53" s="107" t="s">
        <v>60</v>
      </c>
      <c r="D53" s="108" t="s">
        <v>4</v>
      </c>
      <c r="E53" s="109" t="s">
        <v>0</v>
      </c>
      <c r="F53" s="3"/>
      <c r="G53" s="126">
        <v>100000</v>
      </c>
      <c r="H53" s="12" t="s">
        <v>42</v>
      </c>
      <c r="I53" s="3"/>
      <c r="J53" s="123"/>
      <c r="K53" s="123">
        <v>5</v>
      </c>
      <c r="L53" s="123"/>
      <c r="M53" s="123">
        <v>1</v>
      </c>
      <c r="N53" s="123"/>
      <c r="O53" s="3"/>
      <c r="P53" s="8">
        <f t="shared" si="7"/>
        <v>0</v>
      </c>
      <c r="Q53" s="8">
        <f t="shared" si="7"/>
        <v>500000</v>
      </c>
      <c r="R53" s="8">
        <f t="shared" si="7"/>
        <v>0</v>
      </c>
      <c r="S53" s="8">
        <f t="shared" si="7"/>
        <v>100000</v>
      </c>
      <c r="T53" s="8">
        <f t="shared" si="7"/>
        <v>0</v>
      </c>
      <c r="Y53"/>
    </row>
    <row r="54" spans="1:25" ht="12.75" customHeight="1" x14ac:dyDescent="0.25">
      <c r="A54" s="7"/>
      <c r="C54" s="107" t="s">
        <v>61</v>
      </c>
      <c r="D54" s="108" t="s">
        <v>4</v>
      </c>
      <c r="E54" s="109" t="s">
        <v>0</v>
      </c>
      <c r="F54" s="3"/>
      <c r="G54" s="126">
        <v>50000</v>
      </c>
      <c r="H54" s="12" t="s">
        <v>42</v>
      </c>
      <c r="I54" s="3"/>
      <c r="J54" s="123">
        <v>1</v>
      </c>
      <c r="K54" s="123"/>
      <c r="L54" s="123"/>
      <c r="M54" s="123"/>
      <c r="N54" s="123">
        <v>1</v>
      </c>
      <c r="O54" s="3"/>
      <c r="P54" s="8">
        <f t="shared" si="7"/>
        <v>50000</v>
      </c>
      <c r="Q54" s="8">
        <f t="shared" si="7"/>
        <v>0</v>
      </c>
      <c r="R54" s="8">
        <f t="shared" si="7"/>
        <v>0</v>
      </c>
      <c r="S54" s="8">
        <f t="shared" si="7"/>
        <v>0</v>
      </c>
      <c r="T54" s="8">
        <f t="shared" si="7"/>
        <v>50000</v>
      </c>
      <c r="Y54"/>
    </row>
    <row r="55" spans="1:25" ht="12.75" customHeight="1" x14ac:dyDescent="0.25">
      <c r="A55" s="7"/>
      <c r="C55" s="107" t="s">
        <v>62</v>
      </c>
      <c r="D55" s="108" t="s">
        <v>4</v>
      </c>
      <c r="E55" s="109" t="s">
        <v>0</v>
      </c>
      <c r="F55" s="3"/>
      <c r="G55" s="126">
        <v>50000</v>
      </c>
      <c r="H55" s="12" t="s">
        <v>42</v>
      </c>
      <c r="I55" s="3"/>
      <c r="J55" s="123"/>
      <c r="K55" s="123">
        <v>1</v>
      </c>
      <c r="L55" s="123"/>
      <c r="M55" s="123"/>
      <c r="N55" s="123"/>
      <c r="O55" s="3"/>
      <c r="P55" s="8">
        <f t="shared" si="7"/>
        <v>0</v>
      </c>
      <c r="Q55" s="8">
        <f t="shared" si="7"/>
        <v>50000</v>
      </c>
      <c r="R55" s="8">
        <f t="shared" si="7"/>
        <v>0</v>
      </c>
      <c r="S55" s="8">
        <f t="shared" si="7"/>
        <v>0</v>
      </c>
      <c r="T55" s="8">
        <f t="shared" si="7"/>
        <v>0</v>
      </c>
      <c r="Y55"/>
    </row>
    <row r="56" spans="1:25" ht="12.75" customHeight="1" x14ac:dyDescent="0.25">
      <c r="A56" s="7"/>
      <c r="C56" s="107" t="s">
        <v>63</v>
      </c>
      <c r="D56" s="108" t="s">
        <v>4</v>
      </c>
      <c r="E56" s="109" t="s">
        <v>0</v>
      </c>
      <c r="F56" s="3"/>
      <c r="G56" s="126">
        <v>140000</v>
      </c>
      <c r="H56" s="12" t="s">
        <v>42</v>
      </c>
      <c r="I56" s="3"/>
      <c r="J56" s="123">
        <v>1</v>
      </c>
      <c r="K56" s="123"/>
      <c r="L56" s="123"/>
      <c r="M56" s="123">
        <v>1</v>
      </c>
      <c r="N56" s="123"/>
      <c r="O56" s="3"/>
      <c r="P56" s="8">
        <f t="shared" si="7"/>
        <v>140000</v>
      </c>
      <c r="Q56" s="8">
        <f t="shared" si="7"/>
        <v>0</v>
      </c>
      <c r="R56" s="8">
        <f t="shared" si="7"/>
        <v>0</v>
      </c>
      <c r="S56" s="8">
        <f t="shared" si="7"/>
        <v>140000</v>
      </c>
      <c r="T56" s="8">
        <f t="shared" si="7"/>
        <v>0</v>
      </c>
      <c r="Y56"/>
    </row>
    <row r="57" spans="1:25" ht="12.75" customHeight="1" x14ac:dyDescent="0.25">
      <c r="A57" s="7"/>
      <c r="C57" s="107" t="s">
        <v>64</v>
      </c>
      <c r="D57" s="108" t="s">
        <v>4</v>
      </c>
      <c r="E57" s="109" t="s">
        <v>0</v>
      </c>
      <c r="F57" s="3"/>
      <c r="G57" s="126">
        <v>100000</v>
      </c>
      <c r="H57" s="12" t="s">
        <v>42</v>
      </c>
      <c r="I57" s="3"/>
      <c r="J57" s="123">
        <v>1</v>
      </c>
      <c r="K57" s="123"/>
      <c r="L57" s="123"/>
      <c r="M57" s="123">
        <v>1</v>
      </c>
      <c r="N57" s="123"/>
      <c r="O57" s="3"/>
      <c r="P57" s="8">
        <f t="shared" si="7"/>
        <v>100000</v>
      </c>
      <c r="Q57" s="8">
        <f t="shared" si="7"/>
        <v>0</v>
      </c>
      <c r="R57" s="8">
        <f t="shared" si="7"/>
        <v>0</v>
      </c>
      <c r="S57" s="8">
        <f t="shared" si="7"/>
        <v>100000</v>
      </c>
      <c r="T57" s="8">
        <f t="shared" si="7"/>
        <v>0</v>
      </c>
      <c r="Y57"/>
    </row>
    <row r="58" spans="1:25" ht="12.75" customHeight="1" x14ac:dyDescent="0.25">
      <c r="A58" s="7"/>
      <c r="C58" s="107" t="s">
        <v>65</v>
      </c>
      <c r="D58" s="108" t="s">
        <v>4</v>
      </c>
      <c r="E58" s="109" t="s">
        <v>0</v>
      </c>
      <c r="F58" s="3"/>
      <c r="G58" s="126">
        <v>20000</v>
      </c>
      <c r="H58" s="12" t="s">
        <v>42</v>
      </c>
      <c r="I58" s="3"/>
      <c r="J58" s="123">
        <v>1</v>
      </c>
      <c r="K58" s="123"/>
      <c r="L58" s="123">
        <v>1</v>
      </c>
      <c r="M58" s="123"/>
      <c r="N58" s="123">
        <v>1</v>
      </c>
      <c r="O58" s="3"/>
      <c r="P58" s="8">
        <f t="shared" si="7"/>
        <v>20000</v>
      </c>
      <c r="Q58" s="8">
        <f t="shared" si="7"/>
        <v>0</v>
      </c>
      <c r="R58" s="8">
        <f t="shared" si="7"/>
        <v>20000</v>
      </c>
      <c r="S58" s="8">
        <f t="shared" si="7"/>
        <v>0</v>
      </c>
      <c r="T58" s="8">
        <f t="shared" si="7"/>
        <v>20000</v>
      </c>
      <c r="Y58"/>
    </row>
    <row r="59" spans="1:25" ht="12.75" customHeight="1" x14ac:dyDescent="0.25">
      <c r="A59" s="7"/>
      <c r="C59" s="107" t="s">
        <v>66</v>
      </c>
      <c r="D59" s="108" t="s">
        <v>4</v>
      </c>
      <c r="E59" s="109" t="s">
        <v>0</v>
      </c>
      <c r="F59" s="3"/>
      <c r="G59" s="126">
        <v>25000</v>
      </c>
      <c r="H59" s="12" t="s">
        <v>42</v>
      </c>
      <c r="I59" s="3"/>
      <c r="J59" s="125">
        <v>1.6</v>
      </c>
      <c r="K59" s="123"/>
      <c r="L59" s="123"/>
      <c r="M59" s="123">
        <v>1</v>
      </c>
      <c r="N59" s="123"/>
      <c r="O59" s="3"/>
      <c r="P59" s="8">
        <f t="shared" si="7"/>
        <v>40000</v>
      </c>
      <c r="Q59" s="8">
        <f t="shared" si="7"/>
        <v>0</v>
      </c>
      <c r="R59" s="8">
        <f t="shared" si="7"/>
        <v>0</v>
      </c>
      <c r="S59" s="8">
        <f t="shared" si="7"/>
        <v>25000</v>
      </c>
      <c r="T59" s="8">
        <f t="shared" si="7"/>
        <v>0</v>
      </c>
      <c r="Y59"/>
    </row>
    <row r="60" spans="1:25" ht="12.75" customHeight="1" x14ac:dyDescent="0.25">
      <c r="A60" s="7"/>
      <c r="C60" s="107" t="s">
        <v>67</v>
      </c>
      <c r="D60" s="108" t="s">
        <v>4</v>
      </c>
      <c r="E60" s="109" t="s">
        <v>0</v>
      </c>
      <c r="F60" s="3"/>
      <c r="G60" s="126">
        <v>50000</v>
      </c>
      <c r="H60" s="12" t="s">
        <v>42</v>
      </c>
      <c r="I60" s="3"/>
      <c r="J60" s="123"/>
      <c r="K60" s="123"/>
      <c r="L60" s="123"/>
      <c r="M60" s="123">
        <v>1</v>
      </c>
      <c r="N60" s="125">
        <v>3.1</v>
      </c>
      <c r="O60" s="3"/>
      <c r="P60" s="8">
        <f t="shared" ref="P60:T69" si="8">J60*$G60</f>
        <v>0</v>
      </c>
      <c r="Q60" s="8">
        <f t="shared" si="8"/>
        <v>0</v>
      </c>
      <c r="R60" s="8">
        <f t="shared" si="8"/>
        <v>0</v>
      </c>
      <c r="S60" s="8">
        <f t="shared" si="8"/>
        <v>50000</v>
      </c>
      <c r="T60" s="8">
        <f t="shared" si="8"/>
        <v>155000</v>
      </c>
      <c r="Y60"/>
    </row>
    <row r="61" spans="1:25" ht="12.75" customHeight="1" x14ac:dyDescent="0.25">
      <c r="A61" s="7"/>
      <c r="C61" s="107" t="s">
        <v>68</v>
      </c>
      <c r="D61" s="108" t="s">
        <v>4</v>
      </c>
      <c r="E61" s="109" t="s">
        <v>0</v>
      </c>
      <c r="F61" s="3"/>
      <c r="G61" s="126">
        <v>200000</v>
      </c>
      <c r="H61" s="12" t="s">
        <v>42</v>
      </c>
      <c r="I61" s="3"/>
      <c r="J61" s="123">
        <v>3</v>
      </c>
      <c r="K61" s="123"/>
      <c r="L61" s="123">
        <v>1</v>
      </c>
      <c r="M61" s="123"/>
      <c r="N61" s="123"/>
      <c r="O61" s="3"/>
      <c r="P61" s="8">
        <f t="shared" si="8"/>
        <v>600000</v>
      </c>
      <c r="Q61" s="8">
        <f t="shared" si="8"/>
        <v>0</v>
      </c>
      <c r="R61" s="8">
        <f t="shared" si="8"/>
        <v>200000</v>
      </c>
      <c r="S61" s="8">
        <f t="shared" si="8"/>
        <v>0</v>
      </c>
      <c r="T61" s="8">
        <f t="shared" si="8"/>
        <v>0</v>
      </c>
      <c r="Y61"/>
    </row>
    <row r="62" spans="1:25" ht="12.75" customHeight="1" x14ac:dyDescent="0.25">
      <c r="A62" s="7"/>
      <c r="C62" s="107" t="s">
        <v>69</v>
      </c>
      <c r="D62" s="108" t="s">
        <v>4</v>
      </c>
      <c r="E62" s="109" t="s">
        <v>0</v>
      </c>
      <c r="F62" s="3"/>
      <c r="G62" s="126">
        <v>85000</v>
      </c>
      <c r="H62" s="12" t="s">
        <v>42</v>
      </c>
      <c r="I62" s="3"/>
      <c r="J62" s="123">
        <v>1</v>
      </c>
      <c r="K62" s="123"/>
      <c r="L62" s="123"/>
      <c r="M62" s="123"/>
      <c r="N62" s="123"/>
      <c r="O62" s="3"/>
      <c r="P62" s="8">
        <f t="shared" si="8"/>
        <v>85000</v>
      </c>
      <c r="Q62" s="8">
        <f t="shared" si="8"/>
        <v>0</v>
      </c>
      <c r="R62" s="8">
        <f t="shared" si="8"/>
        <v>0</v>
      </c>
      <c r="S62" s="8">
        <f t="shared" si="8"/>
        <v>0</v>
      </c>
      <c r="T62" s="8">
        <f t="shared" si="8"/>
        <v>0</v>
      </c>
      <c r="Y62"/>
    </row>
    <row r="63" spans="1:25" ht="12.75" customHeight="1" x14ac:dyDescent="0.25">
      <c r="A63" s="7"/>
      <c r="C63" s="107" t="s">
        <v>70</v>
      </c>
      <c r="D63" s="108" t="s">
        <v>4</v>
      </c>
      <c r="E63" s="109" t="s">
        <v>0</v>
      </c>
      <c r="F63" s="3"/>
      <c r="G63" s="126">
        <v>25000</v>
      </c>
      <c r="H63" s="12" t="s">
        <v>42</v>
      </c>
      <c r="I63" s="3"/>
      <c r="J63" s="124">
        <v>3</v>
      </c>
      <c r="K63" s="123"/>
      <c r="L63" s="123"/>
      <c r="M63" s="123"/>
      <c r="N63" s="123">
        <v>1</v>
      </c>
      <c r="O63" s="3"/>
      <c r="P63" s="8">
        <f t="shared" si="8"/>
        <v>75000</v>
      </c>
      <c r="Q63" s="8">
        <f t="shared" si="8"/>
        <v>0</v>
      </c>
      <c r="R63" s="8">
        <f t="shared" si="8"/>
        <v>0</v>
      </c>
      <c r="S63" s="8">
        <f t="shared" si="8"/>
        <v>0</v>
      </c>
      <c r="T63" s="8">
        <f t="shared" si="8"/>
        <v>25000</v>
      </c>
      <c r="Y63"/>
    </row>
    <row r="64" spans="1:25" ht="12.75" customHeight="1" x14ac:dyDescent="0.25">
      <c r="A64" s="7"/>
      <c r="C64" s="107" t="s">
        <v>71</v>
      </c>
      <c r="D64" s="108" t="s">
        <v>4</v>
      </c>
      <c r="E64" s="109" t="s">
        <v>0</v>
      </c>
      <c r="F64" s="3"/>
      <c r="G64" s="126">
        <v>150000</v>
      </c>
      <c r="H64" s="12" t="s">
        <v>42</v>
      </c>
      <c r="I64" s="3"/>
      <c r="J64" s="123"/>
      <c r="K64" s="123">
        <v>1</v>
      </c>
      <c r="L64" s="123"/>
      <c r="M64" s="123"/>
      <c r="N64" s="123"/>
      <c r="O64" s="3"/>
      <c r="P64" s="8">
        <f t="shared" si="8"/>
        <v>0</v>
      </c>
      <c r="Q64" s="8">
        <f t="shared" si="8"/>
        <v>150000</v>
      </c>
      <c r="R64" s="8">
        <f t="shared" si="8"/>
        <v>0</v>
      </c>
      <c r="S64" s="8">
        <f t="shared" si="8"/>
        <v>0</v>
      </c>
      <c r="T64" s="8">
        <f t="shared" si="8"/>
        <v>0</v>
      </c>
      <c r="Y64"/>
    </row>
    <row r="65" spans="1:27" ht="12.75" customHeight="1" x14ac:dyDescent="0.25">
      <c r="A65" s="7"/>
      <c r="C65" s="107" t="s">
        <v>72</v>
      </c>
      <c r="D65" s="108" t="s">
        <v>4</v>
      </c>
      <c r="E65" s="109" t="s">
        <v>0</v>
      </c>
      <c r="F65" s="3"/>
      <c r="G65" s="126">
        <v>100000</v>
      </c>
      <c r="H65" s="12" t="s">
        <v>42</v>
      </c>
      <c r="I65" s="3"/>
      <c r="J65" s="123">
        <v>1</v>
      </c>
      <c r="K65" s="123"/>
      <c r="L65" s="123"/>
      <c r="M65" s="123"/>
      <c r="N65" s="123"/>
      <c r="O65" s="3"/>
      <c r="P65" s="8">
        <f t="shared" si="8"/>
        <v>100000</v>
      </c>
      <c r="Q65" s="8">
        <f t="shared" si="8"/>
        <v>0</v>
      </c>
      <c r="R65" s="8">
        <f t="shared" si="8"/>
        <v>0</v>
      </c>
      <c r="S65" s="8">
        <f t="shared" si="8"/>
        <v>0</v>
      </c>
      <c r="T65" s="8">
        <f t="shared" si="8"/>
        <v>0</v>
      </c>
      <c r="Y65"/>
    </row>
    <row r="66" spans="1:27" ht="12.75" customHeight="1" x14ac:dyDescent="0.25">
      <c r="A66" s="7"/>
      <c r="C66" s="107" t="s">
        <v>73</v>
      </c>
      <c r="D66" s="108" t="s">
        <v>4</v>
      </c>
      <c r="E66" s="109" t="s">
        <v>0</v>
      </c>
      <c r="F66" s="3"/>
      <c r="G66" s="126">
        <v>150000</v>
      </c>
      <c r="H66" s="12" t="s">
        <v>42</v>
      </c>
      <c r="I66" s="3"/>
      <c r="J66" s="123"/>
      <c r="K66" s="123"/>
      <c r="L66" s="123"/>
      <c r="M66" s="123">
        <v>1</v>
      </c>
      <c r="N66" s="123"/>
      <c r="O66" s="3"/>
      <c r="P66" s="8">
        <f t="shared" si="8"/>
        <v>0</v>
      </c>
      <c r="Q66" s="8">
        <f t="shared" si="8"/>
        <v>0</v>
      </c>
      <c r="R66" s="8">
        <f t="shared" si="8"/>
        <v>0</v>
      </c>
      <c r="S66" s="8">
        <f t="shared" si="8"/>
        <v>150000</v>
      </c>
      <c r="T66" s="8">
        <f t="shared" si="8"/>
        <v>0</v>
      </c>
      <c r="Y66"/>
    </row>
    <row r="67" spans="1:27" ht="12.75" customHeight="1" x14ac:dyDescent="0.25">
      <c r="A67" s="7"/>
      <c r="C67" s="107" t="s">
        <v>74</v>
      </c>
      <c r="D67" s="108" t="s">
        <v>4</v>
      </c>
      <c r="E67" s="109" t="s">
        <v>0</v>
      </c>
      <c r="F67" s="3"/>
      <c r="G67" s="126">
        <v>75000</v>
      </c>
      <c r="H67" s="12" t="s">
        <v>42</v>
      </c>
      <c r="I67" s="3"/>
      <c r="J67" s="125">
        <v>3.3333333333333335</v>
      </c>
      <c r="K67" s="125">
        <v>1.3333333333333333</v>
      </c>
      <c r="L67" s="125">
        <v>5</v>
      </c>
      <c r="M67" s="125">
        <v>1</v>
      </c>
      <c r="N67" s="125">
        <v>1.3333333333333333</v>
      </c>
      <c r="O67" s="3"/>
      <c r="P67" s="8">
        <f t="shared" si="8"/>
        <v>250000</v>
      </c>
      <c r="Q67" s="8">
        <f t="shared" si="8"/>
        <v>100000</v>
      </c>
      <c r="R67" s="8">
        <f t="shared" si="8"/>
        <v>375000</v>
      </c>
      <c r="S67" s="8">
        <f t="shared" si="8"/>
        <v>75000</v>
      </c>
      <c r="T67" s="8">
        <f t="shared" si="8"/>
        <v>100000</v>
      </c>
      <c r="Y67"/>
    </row>
    <row r="68" spans="1:27" ht="12.75" customHeight="1" x14ac:dyDescent="0.25">
      <c r="A68" s="7"/>
      <c r="C68" s="107" t="s">
        <v>75</v>
      </c>
      <c r="D68" s="108" t="s">
        <v>4</v>
      </c>
      <c r="E68" s="109" t="s">
        <v>0</v>
      </c>
      <c r="F68" s="3"/>
      <c r="G68" s="126">
        <v>100000</v>
      </c>
      <c r="H68" s="12" t="s">
        <v>42</v>
      </c>
      <c r="I68" s="3"/>
      <c r="J68" s="123"/>
      <c r="K68" s="123">
        <v>1</v>
      </c>
      <c r="L68" s="123"/>
      <c r="M68" s="123"/>
      <c r="N68" s="123">
        <v>1</v>
      </c>
      <c r="O68" s="3"/>
      <c r="P68" s="8">
        <f t="shared" si="8"/>
        <v>0</v>
      </c>
      <c r="Q68" s="8">
        <f t="shared" si="8"/>
        <v>100000</v>
      </c>
      <c r="R68" s="8">
        <f t="shared" si="8"/>
        <v>0</v>
      </c>
      <c r="S68" s="8">
        <f t="shared" si="8"/>
        <v>0</v>
      </c>
      <c r="T68" s="8">
        <f t="shared" si="8"/>
        <v>100000</v>
      </c>
      <c r="Y68"/>
    </row>
    <row r="69" spans="1:27" ht="12.75" customHeight="1" x14ac:dyDescent="0.25">
      <c r="A69" s="7"/>
      <c r="C69" s="107" t="s">
        <v>76</v>
      </c>
      <c r="D69" s="108" t="s">
        <v>4</v>
      </c>
      <c r="E69" s="109" t="s">
        <v>0</v>
      </c>
      <c r="F69" s="3"/>
      <c r="G69" s="126">
        <v>25000</v>
      </c>
      <c r="H69" s="12" t="s">
        <v>42</v>
      </c>
      <c r="I69" s="3"/>
      <c r="J69" s="123">
        <v>1</v>
      </c>
      <c r="K69" s="123">
        <v>9</v>
      </c>
      <c r="L69" s="123"/>
      <c r="M69" s="123"/>
      <c r="N69" s="123"/>
      <c r="O69" s="3"/>
      <c r="P69" s="8">
        <f t="shared" si="8"/>
        <v>25000</v>
      </c>
      <c r="Q69" s="8">
        <f t="shared" si="8"/>
        <v>225000</v>
      </c>
      <c r="R69" s="8">
        <f t="shared" si="8"/>
        <v>0</v>
      </c>
      <c r="S69" s="8">
        <f t="shared" si="8"/>
        <v>0</v>
      </c>
      <c r="T69" s="8">
        <f t="shared" si="8"/>
        <v>0</v>
      </c>
      <c r="Y69"/>
    </row>
    <row r="70" spans="1:27" ht="12.75" customHeight="1" x14ac:dyDescent="0.25">
      <c r="A70" s="7"/>
      <c r="C70" s="107" t="s">
        <v>77</v>
      </c>
      <c r="D70" s="108" t="s">
        <v>4</v>
      </c>
      <c r="E70" s="109" t="s">
        <v>0</v>
      </c>
      <c r="F70" s="3"/>
      <c r="G70" s="126">
        <v>50000</v>
      </c>
      <c r="H70" s="12" t="s">
        <v>42</v>
      </c>
      <c r="I70" s="3"/>
      <c r="J70" s="123">
        <v>1</v>
      </c>
      <c r="K70" s="123"/>
      <c r="L70" s="123"/>
      <c r="M70" s="123"/>
      <c r="N70" s="123"/>
      <c r="O70" s="3"/>
      <c r="P70" s="8">
        <f t="shared" ref="P70:P75" si="9">J70*$G70</f>
        <v>50000</v>
      </c>
      <c r="Q70" s="8">
        <f t="shared" ref="Q70:Q75" si="10">K70*$G70</f>
        <v>0</v>
      </c>
      <c r="R70" s="8">
        <f t="shared" ref="R70:R75" si="11">L70*$G70</f>
        <v>0</v>
      </c>
      <c r="S70" s="8">
        <f t="shared" ref="S70:S75" si="12">M70*$G70</f>
        <v>0</v>
      </c>
      <c r="T70" s="8">
        <f t="shared" ref="T70:T75" si="13">N70*$G70</f>
        <v>0</v>
      </c>
      <c r="Y70"/>
    </row>
    <row r="71" spans="1:27" ht="12.75" customHeight="1" x14ac:dyDescent="0.25">
      <c r="A71" s="7"/>
      <c r="C71" s="115" t="s">
        <v>82</v>
      </c>
      <c r="D71" s="108" t="s">
        <v>4</v>
      </c>
      <c r="E71" s="109" t="s">
        <v>0</v>
      </c>
      <c r="F71" s="3"/>
      <c r="G71" s="126">
        <v>100000</v>
      </c>
      <c r="H71" s="12" t="s">
        <v>42</v>
      </c>
      <c r="I71" s="3"/>
      <c r="J71" s="123">
        <v>3</v>
      </c>
      <c r="K71" s="123"/>
      <c r="L71" s="123"/>
      <c r="M71" s="123">
        <v>1.5</v>
      </c>
      <c r="N71" s="123"/>
      <c r="O71" s="3"/>
      <c r="P71" s="8">
        <f t="shared" si="9"/>
        <v>300000</v>
      </c>
      <c r="Q71" s="8">
        <f t="shared" si="10"/>
        <v>0</v>
      </c>
      <c r="R71" s="8">
        <f t="shared" si="11"/>
        <v>0</v>
      </c>
      <c r="S71" s="8">
        <f t="shared" si="12"/>
        <v>150000</v>
      </c>
      <c r="T71" s="8">
        <f t="shared" si="13"/>
        <v>0</v>
      </c>
      <c r="Y71"/>
    </row>
    <row r="72" spans="1:27" ht="12.75" customHeight="1" x14ac:dyDescent="0.25">
      <c r="A72" s="7"/>
      <c r="C72" s="115" t="s">
        <v>83</v>
      </c>
      <c r="D72" s="108" t="s">
        <v>4</v>
      </c>
      <c r="E72" s="109" t="s">
        <v>0</v>
      </c>
      <c r="F72" s="3"/>
      <c r="G72" s="126">
        <v>90000</v>
      </c>
      <c r="H72" s="12" t="s">
        <v>42</v>
      </c>
      <c r="I72" s="3"/>
      <c r="J72" s="123"/>
      <c r="K72" s="123"/>
      <c r="L72" s="123">
        <v>1.5</v>
      </c>
      <c r="M72" s="123"/>
      <c r="N72" s="123"/>
      <c r="O72" s="3"/>
      <c r="P72" s="8">
        <f t="shared" si="9"/>
        <v>0</v>
      </c>
      <c r="Q72" s="8">
        <f t="shared" si="10"/>
        <v>0</v>
      </c>
      <c r="R72" s="8">
        <f t="shared" si="11"/>
        <v>135000</v>
      </c>
      <c r="S72" s="8">
        <f t="shared" si="12"/>
        <v>0</v>
      </c>
      <c r="T72" s="8">
        <f t="shared" si="13"/>
        <v>0</v>
      </c>
      <c r="Y72"/>
    </row>
    <row r="73" spans="1:27" ht="12.75" customHeight="1" x14ac:dyDescent="0.25">
      <c r="A73" s="7"/>
      <c r="C73" s="115" t="s">
        <v>84</v>
      </c>
      <c r="D73" s="108" t="s">
        <v>4</v>
      </c>
      <c r="E73" s="109" t="s">
        <v>0</v>
      </c>
      <c r="F73" s="3"/>
      <c r="G73" s="126">
        <v>100000</v>
      </c>
      <c r="H73" s="12" t="s">
        <v>42</v>
      </c>
      <c r="I73" s="3"/>
      <c r="J73" s="123">
        <v>1.5</v>
      </c>
      <c r="K73" s="123">
        <v>1.5</v>
      </c>
      <c r="L73" s="123">
        <v>1.5</v>
      </c>
      <c r="M73" s="123">
        <v>1.5</v>
      </c>
      <c r="N73" s="123">
        <v>1.5</v>
      </c>
      <c r="O73" s="3"/>
      <c r="P73" s="8">
        <f t="shared" si="9"/>
        <v>150000</v>
      </c>
      <c r="Q73" s="8">
        <f t="shared" si="10"/>
        <v>150000</v>
      </c>
      <c r="R73" s="8">
        <f t="shared" si="11"/>
        <v>150000</v>
      </c>
      <c r="S73" s="8">
        <f t="shared" si="12"/>
        <v>150000</v>
      </c>
      <c r="T73" s="8">
        <f t="shared" si="13"/>
        <v>150000</v>
      </c>
      <c r="Y73"/>
    </row>
    <row r="74" spans="1:27" ht="12.75" customHeight="1" x14ac:dyDescent="0.25">
      <c r="A74" s="7"/>
      <c r="C74" s="115" t="s">
        <v>85</v>
      </c>
      <c r="D74" s="108" t="s">
        <v>4</v>
      </c>
      <c r="E74" s="109" t="s">
        <v>0</v>
      </c>
      <c r="F74" s="3"/>
      <c r="G74" s="126">
        <v>120000</v>
      </c>
      <c r="H74" s="12" t="s">
        <v>42</v>
      </c>
      <c r="I74" s="3"/>
      <c r="J74" s="123"/>
      <c r="K74" s="123">
        <v>4</v>
      </c>
      <c r="L74" s="123">
        <v>1.5</v>
      </c>
      <c r="M74" s="123"/>
      <c r="N74" s="123"/>
      <c r="O74" s="3"/>
      <c r="P74" s="8">
        <f t="shared" si="9"/>
        <v>0</v>
      </c>
      <c r="Q74" s="8">
        <f t="shared" si="10"/>
        <v>480000</v>
      </c>
      <c r="R74" s="8">
        <f t="shared" si="11"/>
        <v>180000</v>
      </c>
      <c r="S74" s="8">
        <f t="shared" si="12"/>
        <v>0</v>
      </c>
      <c r="T74" s="8">
        <f t="shared" si="13"/>
        <v>0</v>
      </c>
      <c r="Y74"/>
    </row>
    <row r="75" spans="1:27" ht="12.75" customHeight="1" x14ac:dyDescent="0.25">
      <c r="A75" s="7"/>
      <c r="C75" s="115" t="s">
        <v>86</v>
      </c>
      <c r="D75" s="108" t="s">
        <v>4</v>
      </c>
      <c r="E75" s="109" t="s">
        <v>0</v>
      </c>
      <c r="F75" s="3"/>
      <c r="G75" s="126">
        <v>150000</v>
      </c>
      <c r="H75" s="12" t="s">
        <v>42</v>
      </c>
      <c r="I75" s="3"/>
      <c r="J75" s="123"/>
      <c r="K75" s="123">
        <v>1.5</v>
      </c>
      <c r="L75" s="123">
        <v>1.5</v>
      </c>
      <c r="M75" s="123"/>
      <c r="N75" s="123">
        <v>1.5</v>
      </c>
      <c r="O75" s="3"/>
      <c r="P75" s="8">
        <f t="shared" si="9"/>
        <v>0</v>
      </c>
      <c r="Q75" s="8">
        <f t="shared" si="10"/>
        <v>225000</v>
      </c>
      <c r="R75" s="8">
        <f t="shared" si="11"/>
        <v>225000</v>
      </c>
      <c r="S75" s="8">
        <f t="shared" si="12"/>
        <v>0</v>
      </c>
      <c r="T75" s="8">
        <f t="shared" si="13"/>
        <v>225000</v>
      </c>
      <c r="Y75"/>
    </row>
    <row r="76" spans="1:27" ht="12.75" customHeight="1" x14ac:dyDescent="0.2">
      <c r="A76" s="7"/>
      <c r="B76" s="7"/>
      <c r="C76" s="7"/>
      <c r="D76" s="7"/>
      <c r="E76" s="7"/>
      <c r="F76" s="7"/>
      <c r="G76" s="7"/>
      <c r="H76" s="7"/>
      <c r="I76" s="7"/>
      <c r="J76" s="7"/>
      <c r="K76" s="7"/>
      <c r="L76" s="7"/>
      <c r="M76" s="7"/>
      <c r="N76" s="7"/>
      <c r="O76" s="7"/>
      <c r="P76" s="7"/>
      <c r="Q76" s="7"/>
      <c r="R76" s="7"/>
      <c r="S76" s="7"/>
      <c r="T76" s="7"/>
      <c r="U76" s="7"/>
      <c r="V76" s="7"/>
      <c r="W76" s="7"/>
      <c r="X76" s="7"/>
      <c r="Y76" s="7"/>
      <c r="Z76" s="7"/>
      <c r="AA76" s="7"/>
    </row>
    <row r="77" spans="1:27" ht="12.75" customHeight="1" x14ac:dyDescent="0.25">
      <c r="A77" s="7"/>
      <c r="B77" s="7"/>
      <c r="C77" s="7"/>
      <c r="D77" s="7"/>
      <c r="E77" s="7"/>
      <c r="F77" s="7"/>
      <c r="G77" s="7"/>
      <c r="H77" s="7"/>
      <c r="I77" s="7"/>
      <c r="J77" s="7"/>
      <c r="K77" s="7"/>
      <c r="L77" s="7"/>
      <c r="M77" s="7"/>
      <c r="N77" s="7"/>
      <c r="O77" s="7"/>
      <c r="P77" s="7"/>
      <c r="Q77" s="7"/>
      <c r="R77" s="7"/>
      <c r="S77" s="7"/>
      <c r="T77" s="7"/>
      <c r="U77" s="7"/>
      <c r="V77" s="7"/>
      <c r="W77" s="7"/>
      <c r="Y77"/>
    </row>
    <row r="78" spans="1:27" ht="12.75" customHeight="1" x14ac:dyDescent="0.2">
      <c r="A78" s="7"/>
      <c r="C78" s="107" t="s">
        <v>51</v>
      </c>
      <c r="D78" s="108" t="s">
        <v>4</v>
      </c>
      <c r="E78" s="109" t="s">
        <v>3</v>
      </c>
      <c r="G78" s="6"/>
      <c r="H78" s="13" t="s">
        <v>43</v>
      </c>
      <c r="J78" s="123">
        <v>50000</v>
      </c>
      <c r="K78" s="123"/>
      <c r="L78" s="123"/>
      <c r="M78" s="123"/>
      <c r="N78" s="123">
        <v>50000</v>
      </c>
      <c r="P78" s="8">
        <f t="shared" ref="P78:T93" si="14">J78</f>
        <v>50000</v>
      </c>
      <c r="Q78" s="8">
        <f t="shared" si="14"/>
        <v>0</v>
      </c>
      <c r="R78" s="8">
        <f t="shared" si="14"/>
        <v>0</v>
      </c>
      <c r="S78" s="8">
        <f t="shared" si="14"/>
        <v>0</v>
      </c>
      <c r="T78" s="8">
        <f t="shared" si="14"/>
        <v>50000</v>
      </c>
    </row>
    <row r="79" spans="1:27" ht="12.75" customHeight="1" x14ac:dyDescent="0.2">
      <c r="A79" s="7"/>
      <c r="C79" s="107" t="s">
        <v>52</v>
      </c>
      <c r="D79" s="108" t="s">
        <v>4</v>
      </c>
      <c r="E79" s="109" t="s">
        <v>3</v>
      </c>
      <c r="G79" s="6"/>
      <c r="H79" s="13" t="s">
        <v>43</v>
      </c>
      <c r="J79" s="123">
        <v>200000</v>
      </c>
      <c r="K79" s="123"/>
      <c r="L79" s="123"/>
      <c r="M79" s="123"/>
      <c r="N79" s="123">
        <v>150000</v>
      </c>
      <c r="P79" s="8">
        <f t="shared" si="14"/>
        <v>200000</v>
      </c>
      <c r="Q79" s="8">
        <f t="shared" si="14"/>
        <v>0</v>
      </c>
      <c r="R79" s="8">
        <f t="shared" si="14"/>
        <v>0</v>
      </c>
      <c r="S79" s="8">
        <f t="shared" si="14"/>
        <v>0</v>
      </c>
      <c r="T79" s="8">
        <f t="shared" si="14"/>
        <v>150000</v>
      </c>
    </row>
    <row r="80" spans="1:27" ht="12.75" customHeight="1" x14ac:dyDescent="0.2">
      <c r="A80" s="7"/>
      <c r="C80" s="107" t="s">
        <v>53</v>
      </c>
      <c r="D80" s="108" t="s">
        <v>4</v>
      </c>
      <c r="E80" s="109" t="s">
        <v>3</v>
      </c>
      <c r="G80" s="6"/>
      <c r="H80" s="13" t="s">
        <v>43</v>
      </c>
      <c r="J80" s="123">
        <v>250000</v>
      </c>
      <c r="K80" s="123"/>
      <c r="L80" s="123"/>
      <c r="M80" s="123">
        <v>150000</v>
      </c>
      <c r="N80" s="123" t="s">
        <v>79</v>
      </c>
      <c r="P80" s="8">
        <f t="shared" si="14"/>
        <v>250000</v>
      </c>
      <c r="Q80" s="8">
        <f t="shared" si="14"/>
        <v>0</v>
      </c>
      <c r="R80" s="8">
        <f t="shared" si="14"/>
        <v>0</v>
      </c>
      <c r="S80" s="8">
        <f t="shared" si="14"/>
        <v>150000</v>
      </c>
      <c r="T80" s="8" t="str">
        <f t="shared" si="14"/>
        <v>.</v>
      </c>
    </row>
    <row r="81" spans="1:20" ht="12.75" customHeight="1" x14ac:dyDescent="0.2">
      <c r="A81" s="7"/>
      <c r="C81" s="107" t="s">
        <v>54</v>
      </c>
      <c r="D81" s="108" t="s">
        <v>4</v>
      </c>
      <c r="E81" s="109" t="s">
        <v>3</v>
      </c>
      <c r="G81" s="6"/>
      <c r="H81" s="13" t="s">
        <v>43</v>
      </c>
      <c r="J81" s="123"/>
      <c r="K81" s="123">
        <v>50000</v>
      </c>
      <c r="L81" s="123"/>
      <c r="M81" s="123">
        <v>50000</v>
      </c>
      <c r="N81" s="123"/>
      <c r="P81" s="8">
        <f t="shared" si="14"/>
        <v>0</v>
      </c>
      <c r="Q81" s="8">
        <f t="shared" si="14"/>
        <v>50000</v>
      </c>
      <c r="R81" s="8">
        <f t="shared" si="14"/>
        <v>0</v>
      </c>
      <c r="S81" s="8">
        <f t="shared" si="14"/>
        <v>50000</v>
      </c>
      <c r="T81" s="8">
        <f t="shared" si="14"/>
        <v>0</v>
      </c>
    </row>
    <row r="82" spans="1:20" ht="12.75" customHeight="1" x14ac:dyDescent="0.2">
      <c r="A82" s="7"/>
      <c r="C82" s="107" t="s">
        <v>55</v>
      </c>
      <c r="D82" s="108" t="s">
        <v>4</v>
      </c>
      <c r="E82" s="109" t="s">
        <v>3</v>
      </c>
      <c r="G82" s="6"/>
      <c r="H82" s="13" t="s">
        <v>43</v>
      </c>
      <c r="J82" s="123">
        <v>50000</v>
      </c>
      <c r="K82" s="123">
        <v>50000</v>
      </c>
      <c r="L82" s="123">
        <v>50000</v>
      </c>
      <c r="M82" s="123">
        <v>50000</v>
      </c>
      <c r="N82" s="123">
        <v>50000</v>
      </c>
      <c r="P82" s="8">
        <f t="shared" si="14"/>
        <v>50000</v>
      </c>
      <c r="Q82" s="8">
        <f t="shared" si="14"/>
        <v>50000</v>
      </c>
      <c r="R82" s="8">
        <f t="shared" si="14"/>
        <v>50000</v>
      </c>
      <c r="S82" s="8">
        <f t="shared" si="14"/>
        <v>50000</v>
      </c>
      <c r="T82" s="8">
        <f t="shared" si="14"/>
        <v>50000</v>
      </c>
    </row>
    <row r="83" spans="1:20" ht="12.75" customHeight="1" x14ac:dyDescent="0.2">
      <c r="A83" s="7"/>
      <c r="C83" s="107" t="s">
        <v>56</v>
      </c>
      <c r="D83" s="108" t="s">
        <v>4</v>
      </c>
      <c r="E83" s="109" t="s">
        <v>3</v>
      </c>
      <c r="G83" s="6"/>
      <c r="H83" s="13" t="s">
        <v>43</v>
      </c>
      <c r="J83" s="123"/>
      <c r="K83" s="123"/>
      <c r="L83" s="123"/>
      <c r="M83" s="123"/>
      <c r="N83" s="123">
        <v>500000</v>
      </c>
      <c r="P83" s="8">
        <f t="shared" si="14"/>
        <v>0</v>
      </c>
      <c r="Q83" s="8">
        <f t="shared" si="14"/>
        <v>0</v>
      </c>
      <c r="R83" s="8">
        <f t="shared" si="14"/>
        <v>0</v>
      </c>
      <c r="S83" s="8">
        <f t="shared" si="14"/>
        <v>0</v>
      </c>
      <c r="T83" s="8">
        <f t="shared" si="14"/>
        <v>500000</v>
      </c>
    </row>
    <row r="84" spans="1:20" ht="12.75" customHeight="1" x14ac:dyDescent="0.2">
      <c r="A84" s="7"/>
      <c r="C84" s="107" t="s">
        <v>57</v>
      </c>
      <c r="D84" s="108" t="s">
        <v>4</v>
      </c>
      <c r="E84" s="109" t="s">
        <v>3</v>
      </c>
      <c r="G84" s="6"/>
      <c r="H84" s="13" t="s">
        <v>43</v>
      </c>
      <c r="J84" s="123">
        <v>50000</v>
      </c>
      <c r="K84" s="123"/>
      <c r="L84" s="123">
        <v>50000</v>
      </c>
      <c r="M84" s="123"/>
      <c r="N84" s="123"/>
      <c r="P84" s="8">
        <f t="shared" si="14"/>
        <v>50000</v>
      </c>
      <c r="Q84" s="8">
        <f t="shared" si="14"/>
        <v>0</v>
      </c>
      <c r="R84" s="8">
        <f t="shared" si="14"/>
        <v>50000</v>
      </c>
      <c r="S84" s="8">
        <f t="shared" si="14"/>
        <v>0</v>
      </c>
      <c r="T84" s="8">
        <f t="shared" si="14"/>
        <v>0</v>
      </c>
    </row>
    <row r="85" spans="1:20" ht="12.75" customHeight="1" x14ac:dyDescent="0.2">
      <c r="A85" s="7"/>
      <c r="C85" s="107" t="s">
        <v>58</v>
      </c>
      <c r="D85" s="108" t="s">
        <v>4</v>
      </c>
      <c r="E85" s="109" t="s">
        <v>3</v>
      </c>
      <c r="G85" s="6"/>
      <c r="H85" s="13" t="s">
        <v>43</v>
      </c>
      <c r="J85" s="123">
        <v>50000</v>
      </c>
      <c r="K85" s="123"/>
      <c r="L85" s="123">
        <v>100000</v>
      </c>
      <c r="M85" s="123"/>
      <c r="N85" s="123">
        <v>50000</v>
      </c>
      <c r="P85" s="8">
        <f t="shared" si="14"/>
        <v>50000</v>
      </c>
      <c r="Q85" s="8">
        <f t="shared" si="14"/>
        <v>0</v>
      </c>
      <c r="R85" s="8">
        <f t="shared" si="14"/>
        <v>100000</v>
      </c>
      <c r="S85" s="8">
        <f t="shared" si="14"/>
        <v>0</v>
      </c>
      <c r="T85" s="8">
        <f t="shared" si="14"/>
        <v>50000</v>
      </c>
    </row>
    <row r="86" spans="1:20" ht="12.75" customHeight="1" x14ac:dyDescent="0.2">
      <c r="A86" s="7"/>
      <c r="C86" s="107" t="s">
        <v>59</v>
      </c>
      <c r="D86" s="108" t="s">
        <v>4</v>
      </c>
      <c r="E86" s="109" t="s">
        <v>3</v>
      </c>
      <c r="G86" s="6"/>
      <c r="H86" s="13" t="s">
        <v>43</v>
      </c>
      <c r="J86" s="123">
        <v>50000</v>
      </c>
      <c r="K86" s="123"/>
      <c r="L86" s="123"/>
      <c r="M86" s="123">
        <v>50000</v>
      </c>
      <c r="N86" s="123"/>
      <c r="P86" s="8">
        <f t="shared" si="14"/>
        <v>50000</v>
      </c>
      <c r="Q86" s="8">
        <f t="shared" si="14"/>
        <v>0</v>
      </c>
      <c r="R86" s="8">
        <f t="shared" si="14"/>
        <v>0</v>
      </c>
      <c r="S86" s="8">
        <f t="shared" si="14"/>
        <v>50000</v>
      </c>
      <c r="T86" s="8">
        <f t="shared" si="14"/>
        <v>0</v>
      </c>
    </row>
    <row r="87" spans="1:20" ht="12.75" customHeight="1" x14ac:dyDescent="0.2">
      <c r="A87" s="7"/>
      <c r="C87" s="107" t="s">
        <v>60</v>
      </c>
      <c r="D87" s="108" t="s">
        <v>4</v>
      </c>
      <c r="E87" s="109" t="s">
        <v>3</v>
      </c>
      <c r="G87" s="6"/>
      <c r="H87" s="13" t="s">
        <v>43</v>
      </c>
      <c r="J87" s="123"/>
      <c r="K87" s="123">
        <v>500000</v>
      </c>
      <c r="L87" s="123"/>
      <c r="M87" s="123">
        <v>90000</v>
      </c>
      <c r="N87" s="123"/>
      <c r="P87" s="8">
        <f t="shared" si="14"/>
        <v>0</v>
      </c>
      <c r="Q87" s="8">
        <f t="shared" si="14"/>
        <v>500000</v>
      </c>
      <c r="R87" s="8">
        <f t="shared" si="14"/>
        <v>0</v>
      </c>
      <c r="S87" s="8">
        <f t="shared" si="14"/>
        <v>90000</v>
      </c>
      <c r="T87" s="8">
        <f t="shared" si="14"/>
        <v>0</v>
      </c>
    </row>
    <row r="88" spans="1:20" ht="12.75" customHeight="1" x14ac:dyDescent="0.2">
      <c r="A88" s="7"/>
      <c r="C88" s="107" t="s">
        <v>61</v>
      </c>
      <c r="D88" s="108" t="s">
        <v>4</v>
      </c>
      <c r="E88" s="109" t="s">
        <v>3</v>
      </c>
      <c r="G88" s="6"/>
      <c r="H88" s="13" t="s">
        <v>43</v>
      </c>
      <c r="J88" s="123">
        <v>100000</v>
      </c>
      <c r="K88" s="123"/>
      <c r="L88" s="123"/>
      <c r="M88" s="123"/>
      <c r="N88" s="123">
        <v>67500</v>
      </c>
      <c r="P88" s="8">
        <f t="shared" si="14"/>
        <v>100000</v>
      </c>
      <c r="Q88" s="8">
        <f t="shared" si="14"/>
        <v>0</v>
      </c>
      <c r="R88" s="8">
        <f t="shared" si="14"/>
        <v>0</v>
      </c>
      <c r="S88" s="8">
        <f t="shared" si="14"/>
        <v>0</v>
      </c>
      <c r="T88" s="8">
        <f t="shared" si="14"/>
        <v>67500</v>
      </c>
    </row>
    <row r="89" spans="1:20" ht="12.75" customHeight="1" x14ac:dyDescent="0.2">
      <c r="A89" s="7"/>
      <c r="C89" s="107" t="s">
        <v>62</v>
      </c>
      <c r="D89" s="108" t="s">
        <v>4</v>
      </c>
      <c r="E89" s="109" t="s">
        <v>3</v>
      </c>
      <c r="G89" s="6"/>
      <c r="H89" s="13" t="s">
        <v>43</v>
      </c>
      <c r="J89" s="123"/>
      <c r="K89" s="123">
        <v>50000</v>
      </c>
      <c r="L89" s="123"/>
      <c r="M89" s="123"/>
      <c r="N89" s="123"/>
      <c r="P89" s="8">
        <f t="shared" si="14"/>
        <v>0</v>
      </c>
      <c r="Q89" s="8">
        <f t="shared" si="14"/>
        <v>50000</v>
      </c>
      <c r="R89" s="8">
        <f t="shared" si="14"/>
        <v>0</v>
      </c>
      <c r="S89" s="8">
        <f t="shared" si="14"/>
        <v>0</v>
      </c>
      <c r="T89" s="8">
        <f t="shared" si="14"/>
        <v>0</v>
      </c>
    </row>
    <row r="90" spans="1:20" ht="12.75" customHeight="1" x14ac:dyDescent="0.2">
      <c r="A90" s="7"/>
      <c r="C90" s="107" t="s">
        <v>63</v>
      </c>
      <c r="D90" s="108" t="s">
        <v>4</v>
      </c>
      <c r="E90" s="109" t="s">
        <v>3</v>
      </c>
      <c r="G90" s="6"/>
      <c r="H90" s="13" t="s">
        <v>43</v>
      </c>
      <c r="J90" s="123">
        <v>180000</v>
      </c>
      <c r="K90" s="123"/>
      <c r="L90" s="123"/>
      <c r="M90" s="123">
        <v>180000</v>
      </c>
      <c r="N90" s="123"/>
      <c r="P90" s="8">
        <f t="shared" si="14"/>
        <v>180000</v>
      </c>
      <c r="Q90" s="8">
        <f t="shared" si="14"/>
        <v>0</v>
      </c>
      <c r="R90" s="8">
        <f t="shared" si="14"/>
        <v>0</v>
      </c>
      <c r="S90" s="8">
        <f t="shared" si="14"/>
        <v>180000</v>
      </c>
      <c r="T90" s="8">
        <f t="shared" si="14"/>
        <v>0</v>
      </c>
    </row>
    <row r="91" spans="1:20" ht="12.75" customHeight="1" x14ac:dyDescent="0.2">
      <c r="A91" s="7"/>
      <c r="C91" s="107" t="s">
        <v>64</v>
      </c>
      <c r="D91" s="108" t="s">
        <v>4</v>
      </c>
      <c r="E91" s="109" t="s">
        <v>3</v>
      </c>
      <c r="G91" s="6"/>
      <c r="H91" s="13" t="s">
        <v>43</v>
      </c>
      <c r="J91" s="123">
        <v>150000</v>
      </c>
      <c r="K91" s="123"/>
      <c r="L91" s="123"/>
      <c r="M91" s="123">
        <v>150000</v>
      </c>
      <c r="N91" s="123"/>
      <c r="P91" s="8">
        <f t="shared" si="14"/>
        <v>150000</v>
      </c>
      <c r="Q91" s="8">
        <f t="shared" si="14"/>
        <v>0</v>
      </c>
      <c r="R91" s="8">
        <f t="shared" si="14"/>
        <v>0</v>
      </c>
      <c r="S91" s="8">
        <f t="shared" si="14"/>
        <v>150000</v>
      </c>
      <c r="T91" s="8">
        <f t="shared" si="14"/>
        <v>0</v>
      </c>
    </row>
    <row r="92" spans="1:20" ht="12.75" customHeight="1" x14ac:dyDescent="0.2">
      <c r="A92" s="7"/>
      <c r="C92" s="107" t="s">
        <v>65</v>
      </c>
      <c r="D92" s="108" t="s">
        <v>4</v>
      </c>
      <c r="E92" s="109" t="s">
        <v>3</v>
      </c>
      <c r="G92" s="6"/>
      <c r="H92" s="13" t="s">
        <v>43</v>
      </c>
      <c r="J92" s="123">
        <v>50000</v>
      </c>
      <c r="K92" s="123"/>
      <c r="L92" s="123">
        <v>50000</v>
      </c>
      <c r="M92" s="123"/>
      <c r="N92" s="123">
        <v>22500</v>
      </c>
      <c r="P92" s="8">
        <f t="shared" si="14"/>
        <v>50000</v>
      </c>
      <c r="Q92" s="8">
        <f t="shared" si="14"/>
        <v>0</v>
      </c>
      <c r="R92" s="8">
        <f t="shared" si="14"/>
        <v>50000</v>
      </c>
      <c r="S92" s="8">
        <f t="shared" si="14"/>
        <v>0</v>
      </c>
      <c r="T92" s="8">
        <f t="shared" si="14"/>
        <v>22500</v>
      </c>
    </row>
    <row r="93" spans="1:20" ht="12.75" customHeight="1" x14ac:dyDescent="0.2">
      <c r="A93" s="7"/>
      <c r="C93" s="107" t="s">
        <v>66</v>
      </c>
      <c r="D93" s="108" t="s">
        <v>4</v>
      </c>
      <c r="E93" s="109" t="s">
        <v>3</v>
      </c>
      <c r="G93" s="6"/>
      <c r="H93" s="13" t="s">
        <v>43</v>
      </c>
      <c r="J93" s="123">
        <v>50000</v>
      </c>
      <c r="K93" s="123"/>
      <c r="L93" s="123"/>
      <c r="M93" s="123">
        <v>50000</v>
      </c>
      <c r="N93" s="123"/>
      <c r="P93" s="8">
        <f t="shared" si="14"/>
        <v>50000</v>
      </c>
      <c r="Q93" s="8">
        <f t="shared" si="14"/>
        <v>0</v>
      </c>
      <c r="R93" s="8">
        <f t="shared" si="14"/>
        <v>0</v>
      </c>
      <c r="S93" s="8">
        <f t="shared" si="14"/>
        <v>50000</v>
      </c>
      <c r="T93" s="8">
        <f t="shared" si="14"/>
        <v>0</v>
      </c>
    </row>
    <row r="94" spans="1:20" ht="12.75" customHeight="1" x14ac:dyDescent="0.2">
      <c r="A94" s="7"/>
      <c r="C94" s="107" t="s">
        <v>67</v>
      </c>
      <c r="D94" s="108" t="s">
        <v>4</v>
      </c>
      <c r="E94" s="109" t="s">
        <v>3</v>
      </c>
      <c r="G94" s="6"/>
      <c r="H94" s="13" t="s">
        <v>43</v>
      </c>
      <c r="J94" s="123"/>
      <c r="K94" s="123"/>
      <c r="L94" s="123"/>
      <c r="M94" s="123">
        <v>50000</v>
      </c>
      <c r="N94" s="123">
        <v>200000</v>
      </c>
      <c r="P94" s="8">
        <f t="shared" ref="P94:T103" si="15">J94</f>
        <v>0</v>
      </c>
      <c r="Q94" s="8">
        <f t="shared" si="15"/>
        <v>0</v>
      </c>
      <c r="R94" s="8">
        <f t="shared" si="15"/>
        <v>0</v>
      </c>
      <c r="S94" s="8">
        <f t="shared" si="15"/>
        <v>50000</v>
      </c>
      <c r="T94" s="8">
        <f t="shared" si="15"/>
        <v>200000</v>
      </c>
    </row>
    <row r="95" spans="1:20" ht="12.75" customHeight="1" x14ac:dyDescent="0.2">
      <c r="A95" s="7"/>
      <c r="C95" s="107" t="s">
        <v>68</v>
      </c>
      <c r="D95" s="108" t="s">
        <v>4</v>
      </c>
      <c r="E95" s="109" t="s">
        <v>3</v>
      </c>
      <c r="G95" s="6"/>
      <c r="H95" s="13" t="s">
        <v>43</v>
      </c>
      <c r="J95" s="123">
        <v>700000</v>
      </c>
      <c r="K95" s="123"/>
      <c r="L95" s="123">
        <v>300000</v>
      </c>
      <c r="M95" s="123"/>
      <c r="N95" s="123"/>
      <c r="P95" s="8">
        <f t="shared" si="15"/>
        <v>700000</v>
      </c>
      <c r="Q95" s="8">
        <f t="shared" si="15"/>
        <v>0</v>
      </c>
      <c r="R95" s="8">
        <f t="shared" si="15"/>
        <v>300000</v>
      </c>
      <c r="S95" s="8">
        <f t="shared" si="15"/>
        <v>0</v>
      </c>
      <c r="T95" s="8">
        <f t="shared" si="15"/>
        <v>0</v>
      </c>
    </row>
    <row r="96" spans="1:20" ht="12.75" customHeight="1" x14ac:dyDescent="0.2">
      <c r="A96" s="7"/>
      <c r="C96" s="107" t="s">
        <v>69</v>
      </c>
      <c r="D96" s="108" t="s">
        <v>4</v>
      </c>
      <c r="E96" s="109" t="s">
        <v>3</v>
      </c>
      <c r="G96" s="6"/>
      <c r="H96" s="13" t="s">
        <v>43</v>
      </c>
      <c r="J96" s="123">
        <v>90000</v>
      </c>
      <c r="K96" s="123"/>
      <c r="L96" s="123"/>
      <c r="M96" s="123"/>
      <c r="N96" s="123"/>
      <c r="P96" s="8">
        <f t="shared" si="15"/>
        <v>90000</v>
      </c>
      <c r="Q96" s="8">
        <f t="shared" si="15"/>
        <v>0</v>
      </c>
      <c r="R96" s="8">
        <f t="shared" si="15"/>
        <v>0</v>
      </c>
      <c r="S96" s="8">
        <f t="shared" si="15"/>
        <v>0</v>
      </c>
      <c r="T96" s="8">
        <f t="shared" si="15"/>
        <v>0</v>
      </c>
    </row>
    <row r="97" spans="1:25" ht="12.75" customHeight="1" x14ac:dyDescent="0.2">
      <c r="A97" s="7"/>
      <c r="C97" s="107" t="s">
        <v>70</v>
      </c>
      <c r="D97" s="108" t="s">
        <v>4</v>
      </c>
      <c r="E97" s="109" t="s">
        <v>3</v>
      </c>
      <c r="G97" s="6"/>
      <c r="H97" s="13" t="s">
        <v>43</v>
      </c>
      <c r="J97" s="123">
        <v>67500</v>
      </c>
      <c r="K97" s="123"/>
      <c r="L97" s="123"/>
      <c r="M97" s="123"/>
      <c r="N97" s="123">
        <v>50000</v>
      </c>
      <c r="P97" s="8">
        <f t="shared" si="15"/>
        <v>67500</v>
      </c>
      <c r="Q97" s="8">
        <f t="shared" si="15"/>
        <v>0</v>
      </c>
      <c r="R97" s="8">
        <f t="shared" si="15"/>
        <v>0</v>
      </c>
      <c r="S97" s="8">
        <f t="shared" si="15"/>
        <v>0</v>
      </c>
      <c r="T97" s="8">
        <f t="shared" si="15"/>
        <v>50000</v>
      </c>
    </row>
    <row r="98" spans="1:25" ht="12.75" customHeight="1" x14ac:dyDescent="0.2">
      <c r="A98" s="7"/>
      <c r="C98" s="107" t="s">
        <v>71</v>
      </c>
      <c r="D98" s="108" t="s">
        <v>4</v>
      </c>
      <c r="E98" s="109" t="s">
        <v>3</v>
      </c>
      <c r="G98" s="6"/>
      <c r="H98" s="13" t="s">
        <v>43</v>
      </c>
      <c r="J98" s="123"/>
      <c r="K98" s="123">
        <v>135000</v>
      </c>
      <c r="L98" s="123"/>
      <c r="M98" s="123"/>
      <c r="N98" s="123"/>
      <c r="P98" s="8">
        <f t="shared" si="15"/>
        <v>0</v>
      </c>
      <c r="Q98" s="8">
        <f t="shared" si="15"/>
        <v>135000</v>
      </c>
      <c r="R98" s="8">
        <f t="shared" si="15"/>
        <v>0</v>
      </c>
      <c r="S98" s="8">
        <f t="shared" si="15"/>
        <v>0</v>
      </c>
      <c r="T98" s="8">
        <f t="shared" si="15"/>
        <v>0</v>
      </c>
    </row>
    <row r="99" spans="1:25" ht="12.75" customHeight="1" x14ac:dyDescent="0.2">
      <c r="A99" s="7"/>
      <c r="C99" s="107" t="s">
        <v>72</v>
      </c>
      <c r="D99" s="108" t="s">
        <v>4</v>
      </c>
      <c r="E99" s="109" t="s">
        <v>3</v>
      </c>
      <c r="G99" s="6"/>
      <c r="H99" s="13" t="s">
        <v>43</v>
      </c>
      <c r="J99" s="123">
        <v>90000</v>
      </c>
      <c r="K99" s="123"/>
      <c r="L99" s="123"/>
      <c r="M99" s="123"/>
      <c r="N99" s="123"/>
      <c r="P99" s="8">
        <f t="shared" si="15"/>
        <v>90000</v>
      </c>
      <c r="Q99" s="8">
        <f t="shared" si="15"/>
        <v>0</v>
      </c>
      <c r="R99" s="8">
        <f t="shared" si="15"/>
        <v>0</v>
      </c>
      <c r="S99" s="8">
        <f t="shared" si="15"/>
        <v>0</v>
      </c>
      <c r="T99" s="8">
        <f t="shared" si="15"/>
        <v>0</v>
      </c>
    </row>
    <row r="100" spans="1:25" ht="12.75" customHeight="1" x14ac:dyDescent="0.2">
      <c r="A100" s="7"/>
      <c r="C100" s="107" t="s">
        <v>73</v>
      </c>
      <c r="D100" s="108" t="s">
        <v>4</v>
      </c>
      <c r="E100" s="109" t="s">
        <v>3</v>
      </c>
      <c r="G100" s="6"/>
      <c r="H100" s="13" t="s">
        <v>43</v>
      </c>
      <c r="J100" s="123"/>
      <c r="K100" s="123"/>
      <c r="L100" s="123"/>
      <c r="M100" s="123">
        <v>150000</v>
      </c>
      <c r="N100" s="123"/>
      <c r="P100" s="8">
        <f t="shared" si="15"/>
        <v>0</v>
      </c>
      <c r="Q100" s="8">
        <f t="shared" si="15"/>
        <v>0</v>
      </c>
      <c r="R100" s="8">
        <f t="shared" si="15"/>
        <v>0</v>
      </c>
      <c r="S100" s="8">
        <f t="shared" si="15"/>
        <v>150000</v>
      </c>
      <c r="T100" s="8">
        <f t="shared" si="15"/>
        <v>0</v>
      </c>
    </row>
    <row r="101" spans="1:25" ht="12.75" customHeight="1" x14ac:dyDescent="0.2">
      <c r="A101" s="7"/>
      <c r="C101" s="107" t="s">
        <v>74</v>
      </c>
      <c r="D101" s="108" t="s">
        <v>4</v>
      </c>
      <c r="E101" s="109" t="s">
        <v>3</v>
      </c>
      <c r="G101" s="6"/>
      <c r="H101" s="13" t="s">
        <v>43</v>
      </c>
      <c r="J101" s="123">
        <v>225000</v>
      </c>
      <c r="K101" s="123">
        <v>150000</v>
      </c>
      <c r="L101" s="123">
        <v>337500</v>
      </c>
      <c r="M101" s="123">
        <v>100000</v>
      </c>
      <c r="N101" s="123">
        <v>150000</v>
      </c>
      <c r="P101" s="8">
        <f t="shared" si="15"/>
        <v>225000</v>
      </c>
      <c r="Q101" s="8">
        <f t="shared" si="15"/>
        <v>150000</v>
      </c>
      <c r="R101" s="8">
        <f t="shared" si="15"/>
        <v>337500</v>
      </c>
      <c r="S101" s="8">
        <f t="shared" si="15"/>
        <v>100000</v>
      </c>
      <c r="T101" s="8">
        <f t="shared" si="15"/>
        <v>150000</v>
      </c>
    </row>
    <row r="102" spans="1:25" ht="12.75" customHeight="1" x14ac:dyDescent="0.2">
      <c r="A102" s="7"/>
      <c r="C102" s="107" t="s">
        <v>75</v>
      </c>
      <c r="D102" s="108" t="s">
        <v>4</v>
      </c>
      <c r="E102" s="109" t="s">
        <v>3</v>
      </c>
      <c r="G102" s="6"/>
      <c r="H102" s="13" t="s">
        <v>43</v>
      </c>
      <c r="J102" s="123"/>
      <c r="K102" s="123">
        <v>150000</v>
      </c>
      <c r="L102" s="123"/>
      <c r="M102" s="123"/>
      <c r="N102" s="123">
        <v>150000</v>
      </c>
      <c r="P102" s="8">
        <f t="shared" si="15"/>
        <v>0</v>
      </c>
      <c r="Q102" s="8">
        <f t="shared" si="15"/>
        <v>150000</v>
      </c>
      <c r="R102" s="8">
        <f t="shared" si="15"/>
        <v>0</v>
      </c>
      <c r="S102" s="8">
        <f t="shared" si="15"/>
        <v>0</v>
      </c>
      <c r="T102" s="8">
        <f t="shared" si="15"/>
        <v>150000</v>
      </c>
    </row>
    <row r="103" spans="1:25" ht="12.75" customHeight="1" x14ac:dyDescent="0.2">
      <c r="A103" s="7"/>
      <c r="C103" s="107" t="s">
        <v>76</v>
      </c>
      <c r="D103" s="108" t="s">
        <v>4</v>
      </c>
      <c r="E103" s="109" t="s">
        <v>3</v>
      </c>
      <c r="G103" s="6"/>
      <c r="H103" s="13" t="s">
        <v>43</v>
      </c>
      <c r="J103" s="123">
        <v>50000</v>
      </c>
      <c r="K103" s="123">
        <v>250000</v>
      </c>
      <c r="L103" s="123"/>
      <c r="M103" s="123"/>
      <c r="N103" s="123"/>
      <c r="P103" s="8">
        <f t="shared" si="15"/>
        <v>50000</v>
      </c>
      <c r="Q103" s="8">
        <f t="shared" si="15"/>
        <v>250000</v>
      </c>
      <c r="R103" s="8">
        <f t="shared" si="15"/>
        <v>0</v>
      </c>
      <c r="S103" s="8">
        <f t="shared" si="15"/>
        <v>0</v>
      </c>
      <c r="T103" s="8">
        <f t="shared" si="15"/>
        <v>0</v>
      </c>
    </row>
    <row r="104" spans="1:25" ht="12.75" customHeight="1" x14ac:dyDescent="0.2">
      <c r="A104" s="7"/>
      <c r="C104" s="107" t="s">
        <v>77</v>
      </c>
      <c r="D104" s="108" t="s">
        <v>4</v>
      </c>
      <c r="E104" s="109" t="s">
        <v>3</v>
      </c>
      <c r="G104" s="6"/>
      <c r="H104" s="13" t="s">
        <v>43</v>
      </c>
      <c r="J104" s="123"/>
      <c r="K104" s="123"/>
      <c r="L104" s="123"/>
      <c r="M104" s="123"/>
      <c r="N104" s="123"/>
      <c r="P104" s="8">
        <f t="shared" ref="P104:P109" si="16">J104</f>
        <v>0</v>
      </c>
      <c r="Q104" s="8">
        <f t="shared" ref="Q104:Q109" si="17">K104</f>
        <v>0</v>
      </c>
      <c r="R104" s="8">
        <f t="shared" ref="R104:R109" si="18">L104</f>
        <v>0</v>
      </c>
      <c r="S104" s="8">
        <f t="shared" ref="S104:S109" si="19">M104</f>
        <v>0</v>
      </c>
      <c r="T104" s="8">
        <f t="shared" ref="T104:T109" si="20">N104</f>
        <v>0</v>
      </c>
    </row>
    <row r="105" spans="1:25" ht="12.75" customHeight="1" x14ac:dyDescent="0.2">
      <c r="A105" s="7"/>
      <c r="C105" s="115" t="s">
        <v>82</v>
      </c>
      <c r="D105" s="108" t="s">
        <v>4</v>
      </c>
      <c r="E105" s="109" t="s">
        <v>3</v>
      </c>
      <c r="G105" s="6"/>
      <c r="H105" s="13" t="s">
        <v>43</v>
      </c>
      <c r="J105" s="123">
        <v>400000</v>
      </c>
      <c r="K105" s="123"/>
      <c r="L105" s="123"/>
      <c r="M105" s="123">
        <v>300000</v>
      </c>
      <c r="N105" s="123"/>
      <c r="P105" s="8">
        <f t="shared" si="16"/>
        <v>400000</v>
      </c>
      <c r="Q105" s="8">
        <f t="shared" si="17"/>
        <v>0</v>
      </c>
      <c r="R105" s="8">
        <f t="shared" si="18"/>
        <v>0</v>
      </c>
      <c r="S105" s="8">
        <f t="shared" si="19"/>
        <v>300000</v>
      </c>
      <c r="T105" s="8">
        <f t="shared" si="20"/>
        <v>0</v>
      </c>
    </row>
    <row r="106" spans="1:25" ht="12.75" customHeight="1" x14ac:dyDescent="0.2">
      <c r="A106" s="7"/>
      <c r="C106" s="115" t="s">
        <v>83</v>
      </c>
      <c r="D106" s="108" t="s">
        <v>4</v>
      </c>
      <c r="E106" s="109" t="s">
        <v>3</v>
      </c>
      <c r="G106" s="6"/>
      <c r="H106" s="13" t="s">
        <v>43</v>
      </c>
      <c r="J106" s="123"/>
      <c r="K106" s="123"/>
      <c r="L106" s="123"/>
      <c r="M106" s="123"/>
      <c r="N106" s="123">
        <v>80000</v>
      </c>
      <c r="P106" s="8">
        <f t="shared" si="16"/>
        <v>0</v>
      </c>
      <c r="Q106" s="8">
        <f t="shared" si="17"/>
        <v>0</v>
      </c>
      <c r="R106" s="8">
        <f t="shared" si="18"/>
        <v>0</v>
      </c>
      <c r="S106" s="8">
        <f t="shared" si="19"/>
        <v>0</v>
      </c>
      <c r="T106" s="8">
        <f t="shared" si="20"/>
        <v>80000</v>
      </c>
    </row>
    <row r="107" spans="1:25" ht="12.75" customHeight="1" x14ac:dyDescent="0.2">
      <c r="A107" s="7"/>
      <c r="C107" s="115" t="s">
        <v>84</v>
      </c>
      <c r="D107" s="108" t="s">
        <v>4</v>
      </c>
      <c r="E107" s="109" t="s">
        <v>3</v>
      </c>
      <c r="G107" s="6"/>
      <c r="H107" s="13" t="s">
        <v>43</v>
      </c>
      <c r="J107" s="123">
        <v>150000</v>
      </c>
      <c r="K107" s="123">
        <v>150000</v>
      </c>
      <c r="L107" s="123">
        <v>150000</v>
      </c>
      <c r="M107" s="123">
        <v>150000</v>
      </c>
      <c r="N107" s="123">
        <v>150000</v>
      </c>
      <c r="P107" s="8">
        <f t="shared" si="16"/>
        <v>150000</v>
      </c>
      <c r="Q107" s="8">
        <f t="shared" si="17"/>
        <v>150000</v>
      </c>
      <c r="R107" s="8">
        <f t="shared" si="18"/>
        <v>150000</v>
      </c>
      <c r="S107" s="8">
        <f t="shared" si="19"/>
        <v>150000</v>
      </c>
      <c r="T107" s="8">
        <f t="shared" si="20"/>
        <v>150000</v>
      </c>
    </row>
    <row r="108" spans="1:25" ht="12.75" customHeight="1" x14ac:dyDescent="0.2">
      <c r="A108" s="7"/>
      <c r="C108" s="115" t="s">
        <v>85</v>
      </c>
      <c r="D108" s="108" t="s">
        <v>4</v>
      </c>
      <c r="E108" s="109" t="s">
        <v>3</v>
      </c>
      <c r="G108" s="6"/>
      <c r="H108" s="13" t="s">
        <v>43</v>
      </c>
      <c r="J108" s="123"/>
      <c r="K108" s="123">
        <v>600000</v>
      </c>
      <c r="L108" s="123">
        <v>150000</v>
      </c>
      <c r="M108" s="123"/>
      <c r="N108" s="123"/>
      <c r="P108" s="8">
        <f t="shared" si="16"/>
        <v>0</v>
      </c>
      <c r="Q108" s="8">
        <f t="shared" si="17"/>
        <v>600000</v>
      </c>
      <c r="R108" s="8">
        <f t="shared" si="18"/>
        <v>150000</v>
      </c>
      <c r="S108" s="8">
        <f t="shared" si="19"/>
        <v>0</v>
      </c>
      <c r="T108" s="8">
        <f t="shared" si="20"/>
        <v>0</v>
      </c>
    </row>
    <row r="109" spans="1:25" ht="12.75" customHeight="1" x14ac:dyDescent="0.2">
      <c r="A109" s="7"/>
      <c r="C109" s="115" t="s">
        <v>86</v>
      </c>
      <c r="D109" s="108" t="s">
        <v>4</v>
      </c>
      <c r="E109" s="109" t="s">
        <v>3</v>
      </c>
      <c r="G109" s="6"/>
      <c r="H109" s="13" t="s">
        <v>43</v>
      </c>
      <c r="J109" s="123">
        <v>300000</v>
      </c>
      <c r="K109" s="123">
        <v>300000</v>
      </c>
      <c r="L109" s="123"/>
      <c r="M109" s="123"/>
      <c r="N109" s="123">
        <v>150000</v>
      </c>
      <c r="P109" s="8">
        <f t="shared" si="16"/>
        <v>300000</v>
      </c>
      <c r="Q109" s="8">
        <f t="shared" si="17"/>
        <v>300000</v>
      </c>
      <c r="R109" s="8">
        <f t="shared" si="18"/>
        <v>0</v>
      </c>
      <c r="S109" s="8">
        <f t="shared" si="19"/>
        <v>0</v>
      </c>
      <c r="T109" s="8">
        <f t="shared" si="20"/>
        <v>150000</v>
      </c>
    </row>
    <row r="110" spans="1:25" ht="12.75" customHeight="1" x14ac:dyDescent="0.25">
      <c r="F110" s="3"/>
      <c r="I110" s="3"/>
      <c r="O110" s="3"/>
      <c r="Y110"/>
    </row>
    <row r="111" spans="1:25" ht="12.75" customHeight="1" x14ac:dyDescent="0.25">
      <c r="F111" s="3"/>
      <c r="I111" s="3"/>
      <c r="O111" s="3"/>
      <c r="Y111"/>
    </row>
    <row r="112" spans="1:25" ht="12.75" customHeight="1" x14ac:dyDescent="0.25">
      <c r="C112" s="5" t="s">
        <v>12</v>
      </c>
      <c r="F112" s="3"/>
      <c r="I112" s="3"/>
      <c r="O112" s="3"/>
      <c r="Y112"/>
    </row>
    <row r="113" spans="3:25" ht="12.75" customHeight="1" x14ac:dyDescent="0.2">
      <c r="C113" s="28" t="s">
        <v>1</v>
      </c>
      <c r="D113" s="28" t="s">
        <v>4</v>
      </c>
      <c r="E113" s="28"/>
      <c r="F113" s="3"/>
      <c r="G113" s="28"/>
      <c r="H113" s="29"/>
      <c r="I113" s="3"/>
      <c r="J113" s="28"/>
      <c r="K113" s="28"/>
      <c r="L113" s="28"/>
      <c r="M113" s="28"/>
      <c r="N113" s="28"/>
      <c r="O113" s="3"/>
      <c r="P113" s="30">
        <f t="shared" ref="P113:T118" si="21">SUMIFS(P$10:P$109,$E$10:$E$109,$C113,$D$10:$D$109,$D113)</f>
        <v>2252146</v>
      </c>
      <c r="Q113" s="30">
        <f t="shared" si="21"/>
        <v>1248425.75</v>
      </c>
      <c r="R113" s="30">
        <f t="shared" si="21"/>
        <v>727090</v>
      </c>
      <c r="S113" s="30">
        <f t="shared" si="21"/>
        <v>686305.75</v>
      </c>
      <c r="T113" s="30">
        <f t="shared" si="21"/>
        <v>1077040.25</v>
      </c>
    </row>
    <row r="114" spans="3:25" ht="12.75" customHeight="1" x14ac:dyDescent="0.2">
      <c r="C114" s="4" t="s">
        <v>0</v>
      </c>
      <c r="D114" s="4" t="s">
        <v>4</v>
      </c>
      <c r="E114" s="4"/>
      <c r="F114" s="3"/>
      <c r="G114" s="4"/>
      <c r="H114" s="13"/>
      <c r="I114" s="3"/>
      <c r="J114" s="4"/>
      <c r="K114" s="4"/>
      <c r="L114" s="4"/>
      <c r="M114" s="4"/>
      <c r="N114" s="4"/>
      <c r="O114" s="3"/>
      <c r="P114" s="9">
        <f t="shared" si="21"/>
        <v>2915000</v>
      </c>
      <c r="Q114" s="9">
        <f t="shared" si="21"/>
        <v>2150000</v>
      </c>
      <c r="R114" s="9">
        <f t="shared" si="21"/>
        <v>1647000</v>
      </c>
      <c r="S114" s="9">
        <f t="shared" si="21"/>
        <v>1210000</v>
      </c>
      <c r="T114" s="9">
        <f t="shared" si="21"/>
        <v>1525000</v>
      </c>
    </row>
    <row r="115" spans="3:25" ht="12.75" customHeight="1" x14ac:dyDescent="0.2">
      <c r="C115" s="4" t="s">
        <v>3</v>
      </c>
      <c r="D115" s="4" t="s">
        <v>4</v>
      </c>
      <c r="E115" s="4"/>
      <c r="F115" s="3"/>
      <c r="G115" s="4"/>
      <c r="H115" s="13"/>
      <c r="I115" s="3"/>
      <c r="J115" s="4"/>
      <c r="K115" s="4"/>
      <c r="L115" s="4"/>
      <c r="M115" s="4"/>
      <c r="N115" s="4"/>
      <c r="O115" s="3"/>
      <c r="P115" s="9">
        <f t="shared" si="21"/>
        <v>3302500</v>
      </c>
      <c r="Q115" s="9">
        <f t="shared" si="21"/>
        <v>2385000</v>
      </c>
      <c r="R115" s="9">
        <f t="shared" si="21"/>
        <v>1187500</v>
      </c>
      <c r="S115" s="9">
        <f t="shared" si="21"/>
        <v>1520000</v>
      </c>
      <c r="T115" s="9">
        <f t="shared" si="21"/>
        <v>1820000</v>
      </c>
    </row>
    <row r="116" spans="3:25" ht="12.75" customHeight="1" x14ac:dyDescent="0.2">
      <c r="C116" s="4" t="s">
        <v>1</v>
      </c>
      <c r="D116" s="4" t="s">
        <v>40</v>
      </c>
      <c r="E116" s="4"/>
      <c r="F116" s="3"/>
      <c r="G116" s="4"/>
      <c r="H116" s="13"/>
      <c r="I116" s="3"/>
      <c r="J116" s="4"/>
      <c r="K116" s="4"/>
      <c r="L116" s="4"/>
      <c r="M116" s="4"/>
      <c r="N116" s="4"/>
      <c r="O116" s="3"/>
      <c r="P116" s="9">
        <f t="shared" si="21"/>
        <v>0</v>
      </c>
      <c r="Q116" s="9">
        <f t="shared" si="21"/>
        <v>0</v>
      </c>
      <c r="R116" s="9">
        <f t="shared" si="21"/>
        <v>0</v>
      </c>
      <c r="S116" s="9">
        <f t="shared" si="21"/>
        <v>0</v>
      </c>
      <c r="T116" s="9">
        <f t="shared" si="21"/>
        <v>0</v>
      </c>
    </row>
    <row r="117" spans="3:25" ht="12.75" customHeight="1" x14ac:dyDescent="0.2">
      <c r="C117" s="4" t="s">
        <v>0</v>
      </c>
      <c r="D117" s="4" t="s">
        <v>40</v>
      </c>
      <c r="E117" s="4"/>
      <c r="F117" s="3"/>
      <c r="G117" s="4"/>
      <c r="H117" s="13"/>
      <c r="I117" s="3"/>
      <c r="J117" s="4"/>
      <c r="K117" s="4"/>
      <c r="L117" s="4"/>
      <c r="M117" s="4"/>
      <c r="N117" s="4"/>
      <c r="O117" s="3"/>
      <c r="P117" s="9">
        <f t="shared" si="21"/>
        <v>0</v>
      </c>
      <c r="Q117" s="9">
        <f t="shared" si="21"/>
        <v>0</v>
      </c>
      <c r="R117" s="9">
        <f t="shared" si="21"/>
        <v>0</v>
      </c>
      <c r="S117" s="9">
        <f t="shared" si="21"/>
        <v>0</v>
      </c>
      <c r="T117" s="9">
        <f t="shared" si="21"/>
        <v>0</v>
      </c>
    </row>
    <row r="118" spans="3:25" ht="12.75" customHeight="1" x14ac:dyDescent="0.2">
      <c r="C118" s="4" t="s">
        <v>3</v>
      </c>
      <c r="D118" s="4" t="s">
        <v>40</v>
      </c>
      <c r="E118" s="7"/>
      <c r="F118" s="3"/>
      <c r="G118" s="7"/>
      <c r="H118" s="31"/>
      <c r="I118" s="3"/>
      <c r="J118" s="7"/>
      <c r="K118" s="7"/>
      <c r="L118" s="7"/>
      <c r="M118" s="7"/>
      <c r="N118" s="7"/>
      <c r="O118" s="3"/>
      <c r="P118" s="9">
        <f t="shared" si="21"/>
        <v>0</v>
      </c>
      <c r="Q118" s="9">
        <f t="shared" si="21"/>
        <v>0</v>
      </c>
      <c r="R118" s="9">
        <f t="shared" si="21"/>
        <v>0</v>
      </c>
      <c r="S118" s="9">
        <f t="shared" si="21"/>
        <v>0</v>
      </c>
      <c r="T118" s="9">
        <f t="shared" si="21"/>
        <v>0</v>
      </c>
    </row>
    <row r="119" spans="3:25" ht="12.75" customHeight="1" x14ac:dyDescent="0.2">
      <c r="C119" s="10" t="str">
        <f>"Total Expenditure ($ "&amp;Assumptions!$B$8&amp;")"</f>
        <v>Total Expenditure ($ 2018)</v>
      </c>
      <c r="D119" s="10"/>
      <c r="E119" s="10"/>
      <c r="F119" s="3"/>
      <c r="G119" s="10"/>
      <c r="H119" s="14"/>
      <c r="I119" s="3"/>
      <c r="J119" s="10"/>
      <c r="K119" s="10"/>
      <c r="L119" s="10"/>
      <c r="M119" s="10"/>
      <c r="N119" s="10"/>
      <c r="O119" s="3"/>
      <c r="P119" s="11">
        <f>SUM(P113:P118)</f>
        <v>8469646</v>
      </c>
      <c r="Q119" s="11">
        <f t="shared" ref="Q119:T119" si="22">SUM(Q113:Q118)</f>
        <v>5783425.75</v>
      </c>
      <c r="R119" s="11">
        <f t="shared" si="22"/>
        <v>3561590</v>
      </c>
      <c r="S119" s="11">
        <f t="shared" si="22"/>
        <v>3416305.75</v>
      </c>
      <c r="T119" s="11">
        <f t="shared" si="22"/>
        <v>4422040.25</v>
      </c>
      <c r="U119" s="43"/>
    </row>
    <row r="120" spans="3:25" ht="12.75" customHeight="1" x14ac:dyDescent="0.2">
      <c r="C120" s="28" t="str">
        <f>"Total Expenditure ($ "&amp;Assumptions!B17&amp;")"</f>
        <v>Total Expenditure ($ 2020/21)</v>
      </c>
      <c r="D120" s="28"/>
      <c r="E120" s="28"/>
      <c r="F120" s="3"/>
      <c r="G120" s="28"/>
      <c r="H120" s="29"/>
      <c r="I120" s="3"/>
      <c r="J120" s="28"/>
      <c r="K120" s="28"/>
      <c r="L120" s="28"/>
      <c r="M120" s="28"/>
      <c r="N120" s="28"/>
      <c r="O120" s="3"/>
      <c r="P120" s="44">
        <f>P119*Assumptions!$B$18</f>
        <v>8969721.0963301957</v>
      </c>
      <c r="Q120" s="44">
        <f>Q119*Assumptions!$B$18</f>
        <v>6124897.7771720663</v>
      </c>
      <c r="R120" s="44">
        <f>R119*Assumptions!$B$18</f>
        <v>3771877.7100576176</v>
      </c>
      <c r="S120" s="44">
        <f>S119*Assumptions!$B$18</f>
        <v>3618015.4114220534</v>
      </c>
      <c r="T120" s="44">
        <f>T119*Assumptions!$B$18</f>
        <v>4683131.7057697866</v>
      </c>
      <c r="U120" s="43"/>
    </row>
    <row r="121" spans="3:25" ht="12.75" customHeight="1" x14ac:dyDescent="0.2">
      <c r="C121" s="100" t="s">
        <v>11</v>
      </c>
      <c r="D121" s="100"/>
      <c r="E121" s="100"/>
      <c r="F121" s="3"/>
      <c r="G121" s="100"/>
      <c r="H121" s="100"/>
      <c r="I121" s="3"/>
      <c r="J121" s="100"/>
      <c r="K121" s="100"/>
      <c r="L121" s="100"/>
      <c r="M121" s="100"/>
      <c r="N121" s="100"/>
      <c r="O121" s="3"/>
      <c r="P121" s="101">
        <f>P119-SUM(P10:P109)</f>
        <v>0</v>
      </c>
      <c r="Q121" s="101">
        <f t="shared" ref="Q121:T121" si="23">Q119-SUM(Q10:Q109)</f>
        <v>0</v>
      </c>
      <c r="R121" s="101">
        <f t="shared" si="23"/>
        <v>0</v>
      </c>
      <c r="S121" s="101">
        <f t="shared" si="23"/>
        <v>0</v>
      </c>
      <c r="T121" s="101">
        <f t="shared" si="23"/>
        <v>0</v>
      </c>
      <c r="V121" s="101">
        <f>SUM(P121:T121)</f>
        <v>0</v>
      </c>
    </row>
    <row r="122" spans="3:25" ht="12" customHeight="1" x14ac:dyDescent="0.2">
      <c r="F122" s="3"/>
      <c r="I122" s="3"/>
      <c r="O122" s="3"/>
    </row>
    <row r="123" spans="3:25" ht="12.75" customHeight="1" x14ac:dyDescent="0.2">
      <c r="F123" s="3"/>
      <c r="I123" s="3"/>
      <c r="O123" s="3"/>
    </row>
    <row r="124" spans="3:25" ht="12.75" customHeight="1" x14ac:dyDescent="0.25">
      <c r="C124" s="5" t="s">
        <v>12</v>
      </c>
      <c r="F124" s="3"/>
      <c r="I124" s="3"/>
      <c r="O124" s="3"/>
      <c r="Y124"/>
    </row>
    <row r="125" spans="3:25" ht="12.75" customHeight="1" x14ac:dyDescent="0.2">
      <c r="C125" s="28" t="s">
        <v>1</v>
      </c>
      <c r="D125" s="28" t="s">
        <v>4</v>
      </c>
      <c r="E125" s="28" t="s">
        <v>91</v>
      </c>
      <c r="F125" s="3"/>
      <c r="G125" s="137" t="str">
        <f>C125&amp;E125</f>
        <v>LabourRecurrent</v>
      </c>
      <c r="H125" s="29"/>
      <c r="I125" s="3"/>
      <c r="J125" s="28"/>
      <c r="K125" s="28"/>
      <c r="L125" s="28"/>
      <c r="M125" s="28"/>
      <c r="N125" s="28"/>
      <c r="O125" s="3"/>
      <c r="P125" s="30">
        <f>'Option 1'!P110</f>
        <v>876174</v>
      </c>
      <c r="Q125" s="30">
        <f>'Option 1'!Q110</f>
        <v>424034</v>
      </c>
      <c r="R125" s="30">
        <f>'Option 1'!R110</f>
        <v>320775</v>
      </c>
      <c r="S125" s="30">
        <f>'Option 1'!S110</f>
        <v>369517.52500000002</v>
      </c>
      <c r="T125" s="30">
        <f>'Option 1'!T110</f>
        <v>559676</v>
      </c>
    </row>
    <row r="126" spans="3:25" ht="12.75" customHeight="1" x14ac:dyDescent="0.2">
      <c r="C126" s="4" t="s">
        <v>0</v>
      </c>
      <c r="D126" s="4" t="s">
        <v>4</v>
      </c>
      <c r="E126" s="4" t="s">
        <v>91</v>
      </c>
      <c r="F126" s="3"/>
      <c r="G126" s="138" t="str">
        <f t="shared" ref="G126:G130" si="24">C126&amp;E126</f>
        <v>MaterialsRecurrent</v>
      </c>
      <c r="H126" s="13"/>
      <c r="I126" s="3"/>
      <c r="J126" s="4"/>
      <c r="K126" s="4"/>
      <c r="L126" s="4"/>
      <c r="M126" s="4"/>
      <c r="N126" s="4"/>
      <c r="O126" s="3"/>
      <c r="P126" s="9">
        <f>'Option 1'!P111</f>
        <v>1725500</v>
      </c>
      <c r="Q126" s="9">
        <f>'Option 1'!Q111</f>
        <v>906500</v>
      </c>
      <c r="R126" s="9">
        <f>'Option 1'!R111</f>
        <v>669900</v>
      </c>
      <c r="S126" s="9">
        <f>'Option 1'!S111</f>
        <v>637000</v>
      </c>
      <c r="T126" s="9">
        <f>'Option 1'!T111</f>
        <v>805000</v>
      </c>
    </row>
    <row r="127" spans="3:25" ht="12.75" customHeight="1" x14ac:dyDescent="0.2">
      <c r="C127" s="4" t="s">
        <v>3</v>
      </c>
      <c r="D127" s="4" t="s">
        <v>4</v>
      </c>
      <c r="E127" s="4" t="s">
        <v>91</v>
      </c>
      <c r="F127" s="3"/>
      <c r="G127" s="138" t="str">
        <f t="shared" si="24"/>
        <v>ContractsRecurrent</v>
      </c>
      <c r="H127" s="13"/>
      <c r="I127" s="3"/>
      <c r="J127" s="4"/>
      <c r="K127" s="4"/>
      <c r="L127" s="4"/>
      <c r="M127" s="4"/>
      <c r="N127" s="4"/>
      <c r="O127" s="3"/>
      <c r="P127" s="9">
        <f>'Option 1'!P112</f>
        <v>1770000</v>
      </c>
      <c r="Q127" s="9">
        <f>'Option 1'!Q112</f>
        <v>924500</v>
      </c>
      <c r="R127" s="9">
        <f>'Option 1'!R112</f>
        <v>621250</v>
      </c>
      <c r="S127" s="9">
        <f>'Option 1'!S112</f>
        <v>765000</v>
      </c>
      <c r="T127" s="9">
        <f>'Option 1'!T112</f>
        <v>998000</v>
      </c>
    </row>
    <row r="128" spans="3:25" ht="12.75" customHeight="1" x14ac:dyDescent="0.2">
      <c r="C128" s="4" t="s">
        <v>1</v>
      </c>
      <c r="D128" s="4" t="s">
        <v>4</v>
      </c>
      <c r="E128" s="4" t="s">
        <v>92</v>
      </c>
      <c r="F128" s="3"/>
      <c r="G128" s="138" t="str">
        <f t="shared" si="24"/>
        <v>LabourNon Recurrent</v>
      </c>
      <c r="H128" s="13"/>
      <c r="I128" s="3"/>
      <c r="J128" s="4"/>
      <c r="K128" s="4"/>
      <c r="L128" s="4"/>
      <c r="M128" s="4"/>
      <c r="N128" s="4"/>
      <c r="O128" s="3"/>
      <c r="P128" s="9">
        <f>P113-P125</f>
        <v>1375972</v>
      </c>
      <c r="Q128" s="9">
        <f t="shared" ref="Q128:T128" si="25">Q113-Q125</f>
        <v>824391.75</v>
      </c>
      <c r="R128" s="9">
        <f t="shared" si="25"/>
        <v>406315</v>
      </c>
      <c r="S128" s="9">
        <f t="shared" si="25"/>
        <v>316788.22499999998</v>
      </c>
      <c r="T128" s="9">
        <f t="shared" si="25"/>
        <v>517364.25</v>
      </c>
    </row>
    <row r="129" spans="3:22" ht="12.75" customHeight="1" x14ac:dyDescent="0.2">
      <c r="C129" s="4" t="s">
        <v>0</v>
      </c>
      <c r="D129" s="4" t="s">
        <v>4</v>
      </c>
      <c r="E129" s="4" t="s">
        <v>92</v>
      </c>
      <c r="F129" s="3"/>
      <c r="G129" s="138" t="str">
        <f t="shared" si="24"/>
        <v>MaterialsNon Recurrent</v>
      </c>
      <c r="H129" s="13"/>
      <c r="I129" s="3"/>
      <c r="J129" s="4"/>
      <c r="K129" s="4"/>
      <c r="L129" s="4"/>
      <c r="M129" s="4"/>
      <c r="N129" s="4"/>
      <c r="O129" s="3"/>
      <c r="P129" s="9">
        <f t="shared" ref="P129:T130" si="26">P114-P126</f>
        <v>1189500</v>
      </c>
      <c r="Q129" s="9">
        <f t="shared" si="26"/>
        <v>1243500</v>
      </c>
      <c r="R129" s="9">
        <f t="shared" si="26"/>
        <v>977100</v>
      </c>
      <c r="S129" s="9">
        <f t="shared" si="26"/>
        <v>573000</v>
      </c>
      <c r="T129" s="9">
        <f t="shared" si="26"/>
        <v>720000</v>
      </c>
    </row>
    <row r="130" spans="3:22" ht="12.75" customHeight="1" x14ac:dyDescent="0.2">
      <c r="C130" s="4" t="s">
        <v>3</v>
      </c>
      <c r="D130" s="4" t="s">
        <v>4</v>
      </c>
      <c r="E130" s="4" t="s">
        <v>92</v>
      </c>
      <c r="F130" s="3"/>
      <c r="G130" s="139" t="str">
        <f t="shared" si="24"/>
        <v>ContractsNon Recurrent</v>
      </c>
      <c r="H130" s="31"/>
      <c r="I130" s="3"/>
      <c r="J130" s="7"/>
      <c r="K130" s="7"/>
      <c r="L130" s="7"/>
      <c r="M130" s="7"/>
      <c r="N130" s="7"/>
      <c r="O130" s="3"/>
      <c r="P130" s="9">
        <f t="shared" si="26"/>
        <v>1532500</v>
      </c>
      <c r="Q130" s="9">
        <f t="shared" si="26"/>
        <v>1460500</v>
      </c>
      <c r="R130" s="9">
        <f t="shared" si="26"/>
        <v>566250</v>
      </c>
      <c r="S130" s="9">
        <f t="shared" si="26"/>
        <v>755000</v>
      </c>
      <c r="T130" s="9">
        <f t="shared" si="26"/>
        <v>822000</v>
      </c>
    </row>
    <row r="131" spans="3:22" ht="12.75" customHeight="1" x14ac:dyDescent="0.2">
      <c r="C131" s="10" t="s">
        <v>96</v>
      </c>
      <c r="D131" s="10"/>
      <c r="E131" s="10"/>
      <c r="F131" s="3"/>
      <c r="G131" s="10"/>
      <c r="H131" s="14"/>
      <c r="I131" s="3"/>
      <c r="J131" s="10"/>
      <c r="K131" s="10"/>
      <c r="L131" s="10"/>
      <c r="M131" s="10"/>
      <c r="N131" s="10"/>
      <c r="O131" s="3"/>
      <c r="P131" s="11">
        <f>SUM(P125:P130)</f>
        <v>8469646</v>
      </c>
      <c r="Q131" s="11">
        <f t="shared" ref="Q131:T131" si="27">SUM(Q125:Q130)</f>
        <v>5783425.75</v>
      </c>
      <c r="R131" s="11">
        <f t="shared" si="27"/>
        <v>3561590</v>
      </c>
      <c r="S131" s="11">
        <f t="shared" si="27"/>
        <v>3416305.75</v>
      </c>
      <c r="T131" s="11">
        <f t="shared" si="27"/>
        <v>4422040.25</v>
      </c>
      <c r="U131" s="43"/>
    </row>
    <row r="132" spans="3:22" ht="12.75" customHeight="1" x14ac:dyDescent="0.2">
      <c r="C132" s="28" t="s">
        <v>97</v>
      </c>
      <c r="D132" s="28"/>
      <c r="E132" s="28"/>
      <c r="F132" s="3"/>
      <c r="G132" s="28"/>
      <c r="H132" s="29"/>
      <c r="I132" s="3"/>
      <c r="J132" s="28"/>
      <c r="K132" s="28"/>
      <c r="L132" s="28"/>
      <c r="M132" s="28"/>
      <c r="N132" s="28"/>
      <c r="O132" s="3"/>
      <c r="P132" s="44">
        <f>P131*Assumptions!$B$18</f>
        <v>8969721.0963301957</v>
      </c>
      <c r="Q132" s="44">
        <f>Q131*Assumptions!$B$18</f>
        <v>6124897.7771720663</v>
      </c>
      <c r="R132" s="44">
        <f>R131*Assumptions!$B$18</f>
        <v>3771877.7100576176</v>
      </c>
      <c r="S132" s="44">
        <f>S131*Assumptions!$B$18</f>
        <v>3618015.4114220534</v>
      </c>
      <c r="T132" s="44">
        <f>T131*Assumptions!$B$18</f>
        <v>4683131.7057697866</v>
      </c>
      <c r="U132" s="43"/>
    </row>
    <row r="133" spans="3:22" ht="12.75" customHeight="1" x14ac:dyDescent="0.2">
      <c r="C133" s="100" t="s">
        <v>11</v>
      </c>
      <c r="D133" s="100"/>
      <c r="E133" s="100"/>
      <c r="F133" s="3"/>
      <c r="G133" s="100"/>
      <c r="H133" s="100"/>
      <c r="I133" s="3"/>
      <c r="J133" s="100"/>
      <c r="K133" s="100"/>
      <c r="L133" s="100"/>
      <c r="M133" s="100"/>
      <c r="N133" s="100"/>
      <c r="O133" s="3"/>
      <c r="P133" s="101">
        <f>P120-P132</f>
        <v>0</v>
      </c>
      <c r="Q133" s="101">
        <f t="shared" ref="Q133:T133" si="28">Q120-Q132</f>
        <v>0</v>
      </c>
      <c r="R133" s="101">
        <f t="shared" si="28"/>
        <v>0</v>
      </c>
      <c r="S133" s="101">
        <f t="shared" si="28"/>
        <v>0</v>
      </c>
      <c r="T133" s="101">
        <f t="shared" si="28"/>
        <v>0</v>
      </c>
      <c r="V133" s="101">
        <f>SUM(P133:T133)</f>
        <v>0</v>
      </c>
    </row>
    <row r="134" spans="3:22" ht="12.75" customHeight="1" x14ac:dyDescent="0.2">
      <c r="F134" s="3"/>
      <c r="I134" s="3"/>
      <c r="O134" s="3"/>
    </row>
    <row r="135" spans="3:22" ht="12.75" customHeight="1" x14ac:dyDescent="0.2">
      <c r="C135" s="130" t="str">
        <f>"NPV ($ "&amp;Assumptions!$B$17&amp;")"</f>
        <v>NPV ($ 2020/21)</v>
      </c>
      <c r="D135" s="131">
        <f>NPV(Assumptions!$B$6,$P$132:$T$132)</f>
        <v>25343201.313308835</v>
      </c>
      <c r="F135" s="3"/>
      <c r="I135" s="3"/>
      <c r="O135" s="3"/>
      <c r="P135" s="127"/>
      <c r="Q135" s="127"/>
      <c r="R135" s="127"/>
      <c r="S135" s="127"/>
      <c r="T135" s="127"/>
    </row>
    <row r="136" spans="3:22" ht="12.75" customHeight="1" x14ac:dyDescent="0.2">
      <c r="O136" s="3"/>
    </row>
    <row r="137" spans="3:22" ht="12.75" customHeight="1" x14ac:dyDescent="0.2">
      <c r="O137" s="3"/>
    </row>
    <row r="138" spans="3:22" ht="12.75" customHeight="1" x14ac:dyDescent="0.2"/>
    <row r="139" spans="3:22" ht="12.75" customHeight="1" x14ac:dyDescent="0.2"/>
    <row r="140" spans="3:22" ht="12.75" customHeight="1" x14ac:dyDescent="0.2">
      <c r="H140" s="99"/>
    </row>
  </sheetData>
  <conditionalFormatting sqref="P121:T121">
    <cfRule type="expression" dxfId="3" priority="4">
      <formula>ABS(P121)&gt;0.001</formula>
    </cfRule>
  </conditionalFormatting>
  <conditionalFormatting sqref="V121">
    <cfRule type="expression" dxfId="2" priority="3">
      <formula>ABS(V121)&gt;0.001</formula>
    </cfRule>
  </conditionalFormatting>
  <conditionalFormatting sqref="V133">
    <cfRule type="expression" dxfId="1" priority="1">
      <formula>ABS(V133)&gt;0.001</formula>
    </cfRule>
  </conditionalFormatting>
  <conditionalFormatting sqref="P133:T133">
    <cfRule type="expression" dxfId="0" priority="2">
      <formula>ABS(P133)&gt;0.001</formula>
    </cfRule>
  </conditionalFormatting>
  <dataValidations disablePrompts="1" count="2">
    <dataValidation type="list" allowBlank="1" showInputMessage="1" showErrorMessage="1" sqref="E10:E41 E44:E75 E78:E109">
      <formula1>"Labour, Materials, Contracts"</formula1>
    </dataValidation>
    <dataValidation type="list" allowBlank="1" showInputMessage="1" showErrorMessage="1" sqref="D10:D41 D44:D75 D78:D109">
      <formula1>"CapEx, OpEx"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9</vt:i4>
      </vt:variant>
    </vt:vector>
  </HeadingPairs>
  <TitlesOfParts>
    <vt:vector size="16" baseType="lpstr">
      <vt:lpstr>Output_R</vt:lpstr>
      <vt:lpstr>Output_NR</vt:lpstr>
      <vt:lpstr>Summary</vt:lpstr>
      <vt:lpstr>Assumptions</vt:lpstr>
      <vt:lpstr>Option 1</vt:lpstr>
      <vt:lpstr>Option 2</vt:lpstr>
      <vt:lpstr>Option 3</vt:lpstr>
      <vt:lpstr>Conv_2021</vt:lpstr>
      <vt:lpstr>Option1_categories</vt:lpstr>
      <vt:lpstr>Option1_costs</vt:lpstr>
      <vt:lpstr>Option2_categories</vt:lpstr>
      <vt:lpstr>Option2_costs</vt:lpstr>
      <vt:lpstr>Option3_categories</vt:lpstr>
      <vt:lpstr>Option3_costs</vt:lpstr>
      <vt:lpstr>Summary!Print_Area</vt:lpstr>
      <vt:lpstr>years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2019-11-18T03:57:04Z</dcterms:created>
  <dcterms:modified xsi:type="dcterms:W3CDTF">2020-01-29T03:09:12Z</dcterms:modified>
</cp:coreProperties>
</file>