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0" windowWidth="15150" windowHeight="7065" tabRatio="890" activeTab="3"/>
  </bookViews>
  <sheets>
    <sheet name="Instructions" sheetId="11" r:id="rId1"/>
    <sheet name="AMI Data Inputs Summary" sheetId="12" r:id="rId2"/>
    <sheet name="Proj Mgt Capex" sheetId="3" r:id="rId3"/>
    <sheet name="Metering Capex" sheetId="13" r:id="rId4"/>
    <sheet name="Comms Capex" sheetId="7" r:id="rId5"/>
    <sheet name="IT Capex" sheetId="6" r:id="rId6"/>
    <sheet name="Comms Opex" sheetId="5" r:id="rId7"/>
    <sheet name="IT Opex" sheetId="4" r:id="rId8"/>
    <sheet name="Ops Opex" sheetId="2" r:id="rId9"/>
    <sheet name="Trials Opex" sheetId="9" r:id="rId10"/>
  </sheets>
  <definedNames>
    <definedName name="_xlnm.Print_Area" localSheetId="1">'AMI Data Inputs Summary'!$A$1:$K$26</definedName>
    <definedName name="_xlnm.Print_Area" localSheetId="0">Instructions!$A$1:$G$10</definedName>
    <definedName name="_xlnm.Print_Area" localSheetId="2" xml:space="preserve">                   'Proj Mgt Capex'!$C$1:$P$62</definedName>
  </definedNames>
  <calcPr calcId="114210"/>
</workbook>
</file>

<file path=xl/calcChain.xml><?xml version="1.0" encoding="utf-8"?>
<calcChain xmlns="http://schemas.openxmlformats.org/spreadsheetml/2006/main">
  <c r="C9" i="12"/>
  <c r="C10"/>
  <c r="C11"/>
  <c r="D9"/>
  <c r="D10"/>
  <c r="D11"/>
  <c r="E9"/>
  <c r="E10"/>
  <c r="E11"/>
  <c r="F9"/>
  <c r="F10"/>
  <c r="F11"/>
  <c r="G9"/>
  <c r="G10"/>
  <c r="G11"/>
  <c r="H9"/>
  <c r="H10"/>
  <c r="H11"/>
  <c r="I9"/>
  <c r="I10"/>
  <c r="I11"/>
  <c r="C17"/>
  <c r="D17"/>
  <c r="E17"/>
  <c r="F17"/>
  <c r="G17"/>
  <c r="H17"/>
  <c r="I17"/>
  <c r="H25" i="6"/>
  <c r="H56"/>
  <c r="K10" i="13"/>
  <c r="K99"/>
  <c r="F60" i="3"/>
  <c r="G10" i="13"/>
  <c r="G33"/>
  <c r="E8" i="2"/>
  <c r="E13"/>
  <c r="E41"/>
  <c r="G41"/>
  <c r="AD38"/>
  <c r="Z38"/>
  <c r="V38"/>
  <c r="R38"/>
  <c r="L12" i="7"/>
  <c r="L13"/>
  <c r="P61" i="3"/>
  <c r="P59"/>
  <c r="P58"/>
  <c r="L61"/>
  <c r="L60"/>
  <c r="L58"/>
  <c r="P35"/>
  <c r="P33"/>
  <c r="P31"/>
  <c r="P30"/>
  <c r="P29"/>
  <c r="L35"/>
  <c r="L34"/>
  <c r="L30"/>
  <c r="H60"/>
  <c r="H29"/>
  <c r="H57"/>
  <c r="H34"/>
  <c r="H61"/>
  <c r="H59"/>
  <c r="H58"/>
  <c r="H35"/>
  <c r="H33"/>
  <c r="H31"/>
  <c r="H30"/>
  <c r="AE39" i="2"/>
  <c r="AA39"/>
  <c r="O39"/>
  <c r="I40"/>
  <c r="G39"/>
  <c r="AE33"/>
  <c r="W33"/>
  <c r="O33"/>
  <c r="G33"/>
  <c r="Y34"/>
  <c r="Q34"/>
  <c r="M34"/>
  <c r="I34"/>
  <c r="E34"/>
  <c r="AD20"/>
  <c r="Z20"/>
  <c r="V20"/>
  <c r="R20"/>
  <c r="O16"/>
  <c r="J20"/>
  <c r="G16"/>
  <c r="AC13"/>
  <c r="Z13"/>
  <c r="Y13"/>
  <c r="U13"/>
  <c r="R13"/>
  <c r="Q13"/>
  <c r="M13"/>
  <c r="K11"/>
  <c r="F42" i="4"/>
  <c r="D44"/>
  <c r="AD11"/>
  <c r="V11"/>
  <c r="N18"/>
  <c r="N14"/>
  <c r="N11"/>
  <c r="J15"/>
  <c r="D32"/>
  <c r="F15"/>
  <c r="F12"/>
  <c r="AD7"/>
  <c r="V7"/>
  <c r="L17"/>
  <c r="F7"/>
  <c r="K43" i="5"/>
  <c r="V103" i="6"/>
  <c r="N103"/>
  <c r="F103"/>
  <c r="X90"/>
  <c r="P90"/>
  <c r="AD53"/>
  <c r="V53"/>
  <c r="N53"/>
  <c r="AD50"/>
  <c r="Z50"/>
  <c r="R50"/>
  <c r="N50"/>
  <c r="AD46"/>
  <c r="Z46"/>
  <c r="R46"/>
  <c r="I59"/>
  <c r="N42"/>
  <c r="N41"/>
  <c r="AD40"/>
  <c r="Z40"/>
  <c r="V40"/>
  <c r="R40"/>
  <c r="Z39"/>
  <c r="V39"/>
  <c r="N39"/>
  <c r="N38"/>
  <c r="N37"/>
  <c r="N35"/>
  <c r="M44"/>
  <c r="E44"/>
  <c r="N17"/>
  <c r="AE14" i="7"/>
  <c r="AF11"/>
  <c r="AF10"/>
  <c r="AF8"/>
  <c r="AF7"/>
  <c r="AA14"/>
  <c r="AB11"/>
  <c r="AB10"/>
  <c r="AB8"/>
  <c r="AB7"/>
  <c r="W14"/>
  <c r="X11"/>
  <c r="X10"/>
  <c r="X8"/>
  <c r="X7"/>
  <c r="S14"/>
  <c r="T8"/>
  <c r="P13"/>
  <c r="P11"/>
  <c r="P10"/>
  <c r="P8"/>
  <c r="P7"/>
  <c r="L11"/>
  <c r="L8"/>
  <c r="H11"/>
  <c r="H10"/>
  <c r="H8"/>
  <c r="H7"/>
  <c r="AF102" i="13"/>
  <c r="AB102"/>
  <c r="AG101"/>
  <c r="AG100"/>
  <c r="AG99"/>
  <c r="AG97"/>
  <c r="AG96"/>
  <c r="X102"/>
  <c r="AC101"/>
  <c r="AC100"/>
  <c r="AC99"/>
  <c r="AC94"/>
  <c r="Y101"/>
  <c r="Y99"/>
  <c r="Y96"/>
  <c r="Y94"/>
  <c r="P102"/>
  <c r="U101"/>
  <c r="U99"/>
  <c r="U97"/>
  <c r="U96"/>
  <c r="Q101"/>
  <c r="Q100"/>
  <c r="Q99"/>
  <c r="Q97"/>
  <c r="Q96"/>
  <c r="M101"/>
  <c r="M99"/>
  <c r="M96"/>
  <c r="M94"/>
  <c r="AG139"/>
  <c r="AG138"/>
  <c r="AG136"/>
  <c r="AG135"/>
  <c r="AC140"/>
  <c r="AC138"/>
  <c r="AC135"/>
  <c r="AC133"/>
  <c r="Y139"/>
  <c r="Y133"/>
  <c r="Y132"/>
  <c r="U140"/>
  <c r="U138"/>
  <c r="U136"/>
  <c r="U135"/>
  <c r="U132"/>
  <c r="Q140"/>
  <c r="Q139"/>
  <c r="Q136"/>
  <c r="Q135"/>
  <c r="Q132"/>
  <c r="M140"/>
  <c r="M139"/>
  <c r="M138"/>
  <c r="M135"/>
  <c r="M133"/>
  <c r="I140"/>
  <c r="I139"/>
  <c r="I138"/>
  <c r="I136"/>
  <c r="I101"/>
  <c r="I99"/>
  <c r="I96"/>
  <c r="I94"/>
  <c r="AG85"/>
  <c r="AG84"/>
  <c r="AG82"/>
  <c r="AG81"/>
  <c r="AG78"/>
  <c r="AC86"/>
  <c r="AC85"/>
  <c r="AC84"/>
  <c r="AC82"/>
  <c r="AC81"/>
  <c r="Y85"/>
  <c r="Y82"/>
  <c r="Y79"/>
  <c r="U85"/>
  <c r="U84"/>
  <c r="U82"/>
  <c r="U81"/>
  <c r="U79"/>
  <c r="U78"/>
  <c r="Q85"/>
  <c r="Q84"/>
  <c r="Q82"/>
  <c r="Q81"/>
  <c r="Q79"/>
  <c r="Q78"/>
  <c r="M86"/>
  <c r="M85"/>
  <c r="M84"/>
  <c r="M82"/>
  <c r="M81"/>
  <c r="M79"/>
  <c r="M78"/>
  <c r="I85"/>
  <c r="I84"/>
  <c r="I82"/>
  <c r="I81"/>
  <c r="AG60"/>
  <c r="AG58"/>
  <c r="AG57"/>
  <c r="AC61"/>
  <c r="AC60"/>
  <c r="AC58"/>
  <c r="AC57"/>
  <c r="Y60"/>
  <c r="Y58"/>
  <c r="U61"/>
  <c r="U57"/>
  <c r="Q60"/>
  <c r="Q58"/>
  <c r="Q57"/>
  <c r="M61"/>
  <c r="M60"/>
  <c r="M58"/>
  <c r="M57"/>
  <c r="I61"/>
  <c r="I58"/>
  <c r="I57"/>
  <c r="AG37"/>
  <c r="AG36"/>
  <c r="AG34"/>
  <c r="AG33"/>
  <c r="AC37"/>
  <c r="AC36"/>
  <c r="AC34"/>
  <c r="AC33"/>
  <c r="Y37"/>
  <c r="Y36"/>
  <c r="Y33"/>
  <c r="U37"/>
  <c r="U34"/>
  <c r="U33"/>
  <c r="Q36"/>
  <c r="Q34"/>
  <c r="Q33"/>
  <c r="M37"/>
  <c r="M34"/>
  <c r="M33"/>
  <c r="I36"/>
  <c r="I34"/>
  <c r="I33"/>
  <c r="AG14"/>
  <c r="AG13"/>
  <c r="AG10"/>
  <c r="AC14"/>
  <c r="AC13"/>
  <c r="AC11"/>
  <c r="Y13"/>
  <c r="Y11"/>
  <c r="Y10"/>
  <c r="U14"/>
  <c r="U13"/>
  <c r="U11"/>
  <c r="U10"/>
  <c r="Q14"/>
  <c r="Q13"/>
  <c r="Q10"/>
  <c r="M14"/>
  <c r="M13"/>
  <c r="M10"/>
  <c r="I14"/>
  <c r="I13"/>
  <c r="I11"/>
  <c r="I10"/>
  <c r="Y118"/>
  <c r="M118"/>
  <c r="AF141"/>
  <c r="AB141"/>
  <c r="X141"/>
  <c r="T141"/>
  <c r="P141"/>
  <c r="L141"/>
  <c r="H141"/>
  <c r="AG134"/>
  <c r="AC134"/>
  <c r="Y134"/>
  <c r="U134"/>
  <c r="Q134"/>
  <c r="I134"/>
  <c r="AG95"/>
  <c r="AC95"/>
  <c r="Y95"/>
  <c r="U95"/>
  <c r="Q95"/>
  <c r="M95"/>
  <c r="I95"/>
  <c r="AF87"/>
  <c r="AB87"/>
  <c r="X87"/>
  <c r="T87"/>
  <c r="P87"/>
  <c r="L87"/>
  <c r="H87"/>
  <c r="I80"/>
  <c r="M80"/>
  <c r="Q80"/>
  <c r="U80"/>
  <c r="Y80"/>
  <c r="AC80"/>
  <c r="AG80"/>
  <c r="AD27" i="2"/>
  <c r="AC27"/>
  <c r="Z27"/>
  <c r="Y27"/>
  <c r="V27"/>
  <c r="U27"/>
  <c r="R27"/>
  <c r="Q27"/>
  <c r="N27"/>
  <c r="M27"/>
  <c r="J27"/>
  <c r="I27"/>
  <c r="G23"/>
  <c r="G24"/>
  <c r="G25"/>
  <c r="G26"/>
  <c r="G27"/>
  <c r="F27"/>
  <c r="E27"/>
  <c r="AD34"/>
  <c r="Z34"/>
  <c r="V34"/>
  <c r="R34"/>
  <c r="N34"/>
  <c r="J34"/>
  <c r="F34"/>
  <c r="M134" i="13"/>
  <c r="AA33" i="2"/>
  <c r="S33"/>
  <c r="K33"/>
  <c r="AE32"/>
  <c r="AA32"/>
  <c r="W32"/>
  <c r="S32"/>
  <c r="O32"/>
  <c r="K32"/>
  <c r="G32"/>
  <c r="AA31"/>
  <c r="AA34"/>
  <c r="O31"/>
  <c r="G31"/>
  <c r="AG137" i="13"/>
  <c r="AC137"/>
  <c r="Y137"/>
  <c r="U137"/>
  <c r="Q137"/>
  <c r="M137"/>
  <c r="I137"/>
  <c r="AG131"/>
  <c r="AF131"/>
  <c r="AE131"/>
  <c r="AC131"/>
  <c r="AB131"/>
  <c r="AA131"/>
  <c r="Y131"/>
  <c r="X131"/>
  <c r="W131"/>
  <c r="U131"/>
  <c r="T131"/>
  <c r="S131"/>
  <c r="Q131"/>
  <c r="P131"/>
  <c r="O131"/>
  <c r="M131"/>
  <c r="L131"/>
  <c r="K131"/>
  <c r="AE3"/>
  <c r="AE130"/>
  <c r="AA3"/>
  <c r="AA130"/>
  <c r="W3"/>
  <c r="W130"/>
  <c r="S3"/>
  <c r="S130"/>
  <c r="O3"/>
  <c r="O130"/>
  <c r="K3"/>
  <c r="K130"/>
  <c r="G3"/>
  <c r="G130"/>
  <c r="AG98"/>
  <c r="AC98"/>
  <c r="Y98"/>
  <c r="U98"/>
  <c r="Q98"/>
  <c r="M98"/>
  <c r="I98"/>
  <c r="AG92"/>
  <c r="AF92"/>
  <c r="AE92"/>
  <c r="AC92"/>
  <c r="AB92"/>
  <c r="AA92"/>
  <c r="Y92"/>
  <c r="X92"/>
  <c r="W92"/>
  <c r="U92"/>
  <c r="T92"/>
  <c r="S92"/>
  <c r="Q92"/>
  <c r="P92"/>
  <c r="O92"/>
  <c r="M92"/>
  <c r="L92"/>
  <c r="K92"/>
  <c r="AG83"/>
  <c r="AC83"/>
  <c r="Y83"/>
  <c r="U83"/>
  <c r="Q83"/>
  <c r="M83"/>
  <c r="I83"/>
  <c r="AG77"/>
  <c r="AF77"/>
  <c r="AE77"/>
  <c r="AC77"/>
  <c r="AB77"/>
  <c r="AA77"/>
  <c r="Y77"/>
  <c r="X77"/>
  <c r="W77"/>
  <c r="U77"/>
  <c r="T77"/>
  <c r="S77"/>
  <c r="Q77"/>
  <c r="P77"/>
  <c r="O77"/>
  <c r="M77"/>
  <c r="L77"/>
  <c r="K77"/>
  <c r="B1"/>
  <c r="G1"/>
  <c r="K1"/>
  <c r="O1"/>
  <c r="S1"/>
  <c r="W1"/>
  <c r="AA1"/>
  <c r="AE1"/>
  <c r="C7" i="12"/>
  <c r="G2" i="13"/>
  <c r="F7" i="12"/>
  <c r="S2" i="13"/>
  <c r="G8"/>
  <c r="O8"/>
  <c r="W8"/>
  <c r="AE8"/>
  <c r="K9"/>
  <c r="L9"/>
  <c r="M9"/>
  <c r="O9"/>
  <c r="P9"/>
  <c r="Q9"/>
  <c r="S9"/>
  <c r="T9"/>
  <c r="U9"/>
  <c r="W9"/>
  <c r="X9"/>
  <c r="Y9"/>
  <c r="AA9"/>
  <c r="AB9"/>
  <c r="AC9"/>
  <c r="AE9"/>
  <c r="AF9"/>
  <c r="AG9"/>
  <c r="I12"/>
  <c r="M12"/>
  <c r="Q12"/>
  <c r="U12"/>
  <c r="Y12"/>
  <c r="AC12"/>
  <c r="AG12"/>
  <c r="H15"/>
  <c r="L15"/>
  <c r="P15"/>
  <c r="T15"/>
  <c r="X15"/>
  <c r="AB15"/>
  <c r="AF15"/>
  <c r="I18"/>
  <c r="M18"/>
  <c r="Q18"/>
  <c r="U18"/>
  <c r="Y18"/>
  <c r="AC18"/>
  <c r="AG18"/>
  <c r="I19"/>
  <c r="M19"/>
  <c r="Q19"/>
  <c r="U19"/>
  <c r="Y19"/>
  <c r="AC19"/>
  <c r="AG19"/>
  <c r="I20"/>
  <c r="M20"/>
  <c r="Q20"/>
  <c r="U20"/>
  <c r="Y20"/>
  <c r="AC20"/>
  <c r="AG20"/>
  <c r="I21"/>
  <c r="M21"/>
  <c r="Q21"/>
  <c r="U21"/>
  <c r="Y21"/>
  <c r="AC21"/>
  <c r="AG21"/>
  <c r="I22"/>
  <c r="M22"/>
  <c r="Q22"/>
  <c r="U22"/>
  <c r="Y22"/>
  <c r="AC22"/>
  <c r="AG22"/>
  <c r="G23"/>
  <c r="H23"/>
  <c r="K23"/>
  <c r="L23"/>
  <c r="O23"/>
  <c r="P23"/>
  <c r="S23"/>
  <c r="T23"/>
  <c r="W23"/>
  <c r="X23"/>
  <c r="Y23"/>
  <c r="AA23"/>
  <c r="AB23"/>
  <c r="AB25"/>
  <c r="AE23"/>
  <c r="AF23"/>
  <c r="L25"/>
  <c r="T25"/>
  <c r="G31"/>
  <c r="O31"/>
  <c r="W31"/>
  <c r="AE31"/>
  <c r="K32"/>
  <c r="L32"/>
  <c r="M32"/>
  <c r="O32"/>
  <c r="P32"/>
  <c r="Q32"/>
  <c r="S32"/>
  <c r="T32"/>
  <c r="U32"/>
  <c r="W32"/>
  <c r="X32"/>
  <c r="Y32"/>
  <c r="AA32"/>
  <c r="AB32"/>
  <c r="AC32"/>
  <c r="AE32"/>
  <c r="AF32"/>
  <c r="AG32"/>
  <c r="I35"/>
  <c r="M35"/>
  <c r="Q35"/>
  <c r="U35"/>
  <c r="Y35"/>
  <c r="AC35"/>
  <c r="AG35"/>
  <c r="H38"/>
  <c r="L38"/>
  <c r="P38"/>
  <c r="T38"/>
  <c r="X38"/>
  <c r="AB38"/>
  <c r="AF38"/>
  <c r="I41"/>
  <c r="M41"/>
  <c r="Q41"/>
  <c r="U41"/>
  <c r="Y41"/>
  <c r="AC41"/>
  <c r="AG41"/>
  <c r="I42"/>
  <c r="M42"/>
  <c r="Q42"/>
  <c r="U42"/>
  <c r="Y42"/>
  <c r="AC42"/>
  <c r="AG42"/>
  <c r="I43"/>
  <c r="M43"/>
  <c r="Q43"/>
  <c r="U43"/>
  <c r="Y43"/>
  <c r="AC43"/>
  <c r="AG43"/>
  <c r="I44"/>
  <c r="M44"/>
  <c r="Q44"/>
  <c r="U44"/>
  <c r="Y44"/>
  <c r="AC44"/>
  <c r="AG44"/>
  <c r="I45"/>
  <c r="M45"/>
  <c r="Q45"/>
  <c r="U45"/>
  <c r="Y45"/>
  <c r="AC45"/>
  <c r="AG45"/>
  <c r="I46"/>
  <c r="M46"/>
  <c r="Q46"/>
  <c r="U46"/>
  <c r="Y46"/>
  <c r="AC46"/>
  <c r="AG46"/>
  <c r="G47"/>
  <c r="H47"/>
  <c r="K47"/>
  <c r="L47"/>
  <c r="O47"/>
  <c r="P47"/>
  <c r="S47"/>
  <c r="T47"/>
  <c r="U47"/>
  <c r="W47"/>
  <c r="X47"/>
  <c r="AA47"/>
  <c r="AB47"/>
  <c r="AB49"/>
  <c r="AE47"/>
  <c r="AF47"/>
  <c r="AF49"/>
  <c r="H49"/>
  <c r="P49"/>
  <c r="T49"/>
  <c r="X49"/>
  <c r="G55"/>
  <c r="K55"/>
  <c r="O55"/>
  <c r="S55"/>
  <c r="W55"/>
  <c r="AA55"/>
  <c r="AE55"/>
  <c r="K56"/>
  <c r="L56"/>
  <c r="M56"/>
  <c r="O56"/>
  <c r="P56"/>
  <c r="Q56"/>
  <c r="S56"/>
  <c r="T56"/>
  <c r="U56"/>
  <c r="W56"/>
  <c r="X56"/>
  <c r="Y56"/>
  <c r="AA56"/>
  <c r="AB56"/>
  <c r="AC56"/>
  <c r="AE56"/>
  <c r="AF56"/>
  <c r="AG56"/>
  <c r="I59"/>
  <c r="M59"/>
  <c r="Q59"/>
  <c r="U59"/>
  <c r="Y59"/>
  <c r="AC59"/>
  <c r="AG59"/>
  <c r="H62"/>
  <c r="L62"/>
  <c r="P62"/>
  <c r="T62"/>
  <c r="X62"/>
  <c r="AB62"/>
  <c r="AF62"/>
  <c r="I66"/>
  <c r="M66"/>
  <c r="Q66"/>
  <c r="U66"/>
  <c r="Y66"/>
  <c r="AC66"/>
  <c r="AG66"/>
  <c r="I67"/>
  <c r="M67"/>
  <c r="Q67"/>
  <c r="U67"/>
  <c r="Y67"/>
  <c r="AC67"/>
  <c r="AG67"/>
  <c r="I68"/>
  <c r="M68"/>
  <c r="Q68"/>
  <c r="U68"/>
  <c r="Y68"/>
  <c r="AC68"/>
  <c r="AG68"/>
  <c r="I69"/>
  <c r="M69"/>
  <c r="Q69"/>
  <c r="U69"/>
  <c r="Y69"/>
  <c r="AC69"/>
  <c r="AG69"/>
  <c r="I70"/>
  <c r="M70"/>
  <c r="Q70"/>
  <c r="U70"/>
  <c r="Y70"/>
  <c r="AC70"/>
  <c r="AG70"/>
  <c r="G71"/>
  <c r="H71"/>
  <c r="K71"/>
  <c r="L71"/>
  <c r="O71"/>
  <c r="P71"/>
  <c r="S71"/>
  <c r="T71"/>
  <c r="U71"/>
  <c r="W71"/>
  <c r="X71"/>
  <c r="AA71"/>
  <c r="AB71"/>
  <c r="AE71"/>
  <c r="AF71"/>
  <c r="AF73"/>
  <c r="H73"/>
  <c r="X73"/>
  <c r="G76"/>
  <c r="K76"/>
  <c r="O76"/>
  <c r="S76"/>
  <c r="W76"/>
  <c r="AA76"/>
  <c r="AE76"/>
  <c r="G91"/>
  <c r="O91"/>
  <c r="W91"/>
  <c r="AE91"/>
  <c r="I107"/>
  <c r="M107"/>
  <c r="Q107"/>
  <c r="U107"/>
  <c r="Y107"/>
  <c r="AC107"/>
  <c r="AG107"/>
  <c r="I110"/>
  <c r="M110"/>
  <c r="Q110"/>
  <c r="U110"/>
  <c r="Y110"/>
  <c r="AC110"/>
  <c r="AG110"/>
  <c r="G113"/>
  <c r="K113"/>
  <c r="O113"/>
  <c r="S113"/>
  <c r="W113"/>
  <c r="AA113"/>
  <c r="AE113"/>
  <c r="K114"/>
  <c r="L114"/>
  <c r="M114"/>
  <c r="O114"/>
  <c r="P114"/>
  <c r="Q114"/>
  <c r="S114"/>
  <c r="T114"/>
  <c r="U114"/>
  <c r="W114"/>
  <c r="X114"/>
  <c r="Y114"/>
  <c r="AA114"/>
  <c r="AB114"/>
  <c r="AC114"/>
  <c r="AE114"/>
  <c r="AF114"/>
  <c r="AG114"/>
  <c r="I115"/>
  <c r="M115"/>
  <c r="Q115"/>
  <c r="U115"/>
  <c r="Y115"/>
  <c r="AC115"/>
  <c r="AG115"/>
  <c r="I116"/>
  <c r="M116"/>
  <c r="Q116"/>
  <c r="U116"/>
  <c r="Y116"/>
  <c r="AC116"/>
  <c r="AG116"/>
  <c r="I117"/>
  <c r="M117"/>
  <c r="Q117"/>
  <c r="U117"/>
  <c r="Y117"/>
  <c r="AC117"/>
  <c r="AG117"/>
  <c r="I118"/>
  <c r="Q118"/>
  <c r="U118"/>
  <c r="AC118"/>
  <c r="AG118"/>
  <c r="I119"/>
  <c r="M119"/>
  <c r="Q119"/>
  <c r="U119"/>
  <c r="Y119"/>
  <c r="AC119"/>
  <c r="AG119"/>
  <c r="G120"/>
  <c r="H120"/>
  <c r="L120"/>
  <c r="O120"/>
  <c r="P120"/>
  <c r="S120"/>
  <c r="T120"/>
  <c r="U120"/>
  <c r="X120"/>
  <c r="AA120"/>
  <c r="AB120"/>
  <c r="AC120"/>
  <c r="AE120"/>
  <c r="AF120"/>
  <c r="I123"/>
  <c r="M123"/>
  <c r="Q123"/>
  <c r="U123"/>
  <c r="Y123"/>
  <c r="AC123"/>
  <c r="AG123"/>
  <c r="I124"/>
  <c r="M124"/>
  <c r="Q124"/>
  <c r="U124"/>
  <c r="Y124"/>
  <c r="AC124"/>
  <c r="AG124"/>
  <c r="I125"/>
  <c r="M125"/>
  <c r="Q125"/>
  <c r="U125"/>
  <c r="Y125"/>
  <c r="AC125"/>
  <c r="AG125"/>
  <c r="I126"/>
  <c r="M126"/>
  <c r="Q126"/>
  <c r="U126"/>
  <c r="Y126"/>
  <c r="AC126"/>
  <c r="AG126"/>
  <c r="I127"/>
  <c r="M127"/>
  <c r="Q127"/>
  <c r="U127"/>
  <c r="Y127"/>
  <c r="AC127"/>
  <c r="AG127"/>
  <c r="G128"/>
  <c r="H128"/>
  <c r="K128"/>
  <c r="L128"/>
  <c r="M128"/>
  <c r="O128"/>
  <c r="P128"/>
  <c r="S128"/>
  <c r="T128"/>
  <c r="W128"/>
  <c r="X128"/>
  <c r="AA128"/>
  <c r="AB128"/>
  <c r="AE128"/>
  <c r="AF128"/>
  <c r="AF56" i="3"/>
  <c r="AF57"/>
  <c r="AF58"/>
  <c r="AF59"/>
  <c r="AF60"/>
  <c r="AF61"/>
  <c r="AE62"/>
  <c r="AD62"/>
  <c r="AF7"/>
  <c r="AF12"/>
  <c r="AF13"/>
  <c r="AF14"/>
  <c r="AF15"/>
  <c r="AF16"/>
  <c r="AF20"/>
  <c r="AF21"/>
  <c r="AF22"/>
  <c r="AF23"/>
  <c r="AF24"/>
  <c r="AF25"/>
  <c r="AF26"/>
  <c r="AF29"/>
  <c r="AF30"/>
  <c r="AF31"/>
  <c r="AF32"/>
  <c r="AF33"/>
  <c r="AF34"/>
  <c r="AF35"/>
  <c r="AF39"/>
  <c r="AF42"/>
  <c r="AF44"/>
  <c r="AF47"/>
  <c r="AF49"/>
  <c r="AF52"/>
  <c r="AE17"/>
  <c r="AE27"/>
  <c r="AE37"/>
  <c r="AE42"/>
  <c r="AE47"/>
  <c r="AE52"/>
  <c r="AE54"/>
  <c r="AD17"/>
  <c r="AD27"/>
  <c r="AD37"/>
  <c r="AD42"/>
  <c r="AD47"/>
  <c r="AD52"/>
  <c r="AF6"/>
  <c r="AE6"/>
  <c r="AD6"/>
  <c r="AB56"/>
  <c r="AB57"/>
  <c r="AB58"/>
  <c r="AB59"/>
  <c r="AB60"/>
  <c r="AB61"/>
  <c r="AA62"/>
  <c r="Z62"/>
  <c r="AB7"/>
  <c r="AB12"/>
  <c r="AB13"/>
  <c r="AB14"/>
  <c r="AB15"/>
  <c r="AB16"/>
  <c r="AB20"/>
  <c r="AB21"/>
  <c r="AB22"/>
  <c r="AB23"/>
  <c r="AB24"/>
  <c r="AB25"/>
  <c r="AB26"/>
  <c r="AB29"/>
  <c r="AB30"/>
  <c r="AB31"/>
  <c r="AB32"/>
  <c r="AB33"/>
  <c r="AB34"/>
  <c r="AB35"/>
  <c r="AB37"/>
  <c r="AB39"/>
  <c r="AB42"/>
  <c r="AB44"/>
  <c r="AB47"/>
  <c r="AB49"/>
  <c r="AB52"/>
  <c r="AA17"/>
  <c r="AA27"/>
  <c r="AA37"/>
  <c r="AA42"/>
  <c r="AA47"/>
  <c r="AA52"/>
  <c r="Z17"/>
  <c r="Z27"/>
  <c r="Z37"/>
  <c r="Z42"/>
  <c r="Z47"/>
  <c r="Z52"/>
  <c r="AB6"/>
  <c r="AA6"/>
  <c r="Z6"/>
  <c r="X56"/>
  <c r="X57"/>
  <c r="X58"/>
  <c r="X59"/>
  <c r="X60"/>
  <c r="X61"/>
  <c r="W62"/>
  <c r="V62"/>
  <c r="X7"/>
  <c r="X12"/>
  <c r="X13"/>
  <c r="X14"/>
  <c r="X15"/>
  <c r="X16"/>
  <c r="X20"/>
  <c r="X21"/>
  <c r="X22"/>
  <c r="X23"/>
  <c r="X24"/>
  <c r="X25"/>
  <c r="X26"/>
  <c r="X29"/>
  <c r="X30"/>
  <c r="X31"/>
  <c r="X32"/>
  <c r="X33"/>
  <c r="X34"/>
  <c r="X35"/>
  <c r="X39"/>
  <c r="X42"/>
  <c r="X44"/>
  <c r="X47"/>
  <c r="X49"/>
  <c r="X52"/>
  <c r="W17"/>
  <c r="W27"/>
  <c r="W37"/>
  <c r="W42"/>
  <c r="W47"/>
  <c r="W52"/>
  <c r="V17"/>
  <c r="V27"/>
  <c r="V37"/>
  <c r="V42"/>
  <c r="V47"/>
  <c r="V52"/>
  <c r="X6"/>
  <c r="W6"/>
  <c r="V6"/>
  <c r="T56"/>
  <c r="T57"/>
  <c r="T58"/>
  <c r="T59"/>
  <c r="T60"/>
  <c r="T61"/>
  <c r="S62"/>
  <c r="R62"/>
  <c r="T7"/>
  <c r="T12"/>
  <c r="T13"/>
  <c r="T14"/>
  <c r="T15"/>
  <c r="T16"/>
  <c r="T17"/>
  <c r="T20"/>
  <c r="T21"/>
  <c r="T22"/>
  <c r="T23"/>
  <c r="T24"/>
  <c r="T25"/>
  <c r="T26"/>
  <c r="T27"/>
  <c r="T29"/>
  <c r="T30"/>
  <c r="T31"/>
  <c r="T32"/>
  <c r="T33"/>
  <c r="T34"/>
  <c r="T35"/>
  <c r="T37"/>
  <c r="T39"/>
  <c r="T42"/>
  <c r="T44"/>
  <c r="T47"/>
  <c r="T49"/>
  <c r="T52"/>
  <c r="S17"/>
  <c r="S27"/>
  <c r="S37"/>
  <c r="S42"/>
  <c r="S47"/>
  <c r="S52"/>
  <c r="R17"/>
  <c r="R27"/>
  <c r="R37"/>
  <c r="R42"/>
  <c r="R47"/>
  <c r="R52"/>
  <c r="T6"/>
  <c r="S6"/>
  <c r="R6"/>
  <c r="AD3"/>
  <c r="AD5"/>
  <c r="Z3"/>
  <c r="Z5"/>
  <c r="V3"/>
  <c r="V5"/>
  <c r="R3"/>
  <c r="R5"/>
  <c r="N3"/>
  <c r="N5"/>
  <c r="J3"/>
  <c r="J5"/>
  <c r="F3"/>
  <c r="F5"/>
  <c r="AD2"/>
  <c r="AD1"/>
  <c r="Z2"/>
  <c r="Z1"/>
  <c r="V2"/>
  <c r="V1"/>
  <c r="R2"/>
  <c r="R1"/>
  <c r="N2"/>
  <c r="N1"/>
  <c r="J2"/>
  <c r="J1"/>
  <c r="F2"/>
  <c r="F1"/>
  <c r="P6"/>
  <c r="O6"/>
  <c r="N6"/>
  <c r="L6"/>
  <c r="K6"/>
  <c r="J6"/>
  <c r="AD64" i="6"/>
  <c r="AC64"/>
  <c r="AB64"/>
  <c r="Z64"/>
  <c r="Y64"/>
  <c r="X64"/>
  <c r="V64"/>
  <c r="U64"/>
  <c r="T64"/>
  <c r="R64"/>
  <c r="Q64"/>
  <c r="P64"/>
  <c r="N64"/>
  <c r="M64"/>
  <c r="L64"/>
  <c r="J64"/>
  <c r="I64"/>
  <c r="H64"/>
  <c r="AD3" i="7"/>
  <c r="AD5"/>
  <c r="Z3"/>
  <c r="Z5"/>
  <c r="V3"/>
  <c r="V5"/>
  <c r="R3"/>
  <c r="R5"/>
  <c r="N3"/>
  <c r="N5"/>
  <c r="J3"/>
  <c r="J5"/>
  <c r="F3"/>
  <c r="F5"/>
  <c r="AD2"/>
  <c r="AD1"/>
  <c r="Z2"/>
  <c r="Z1"/>
  <c r="V2"/>
  <c r="V1"/>
  <c r="R2"/>
  <c r="R1"/>
  <c r="N2"/>
  <c r="N1"/>
  <c r="J2"/>
  <c r="J1"/>
  <c r="F2"/>
  <c r="F1"/>
  <c r="AF9"/>
  <c r="AF12"/>
  <c r="AF6"/>
  <c r="AE6"/>
  <c r="AD6"/>
  <c r="AB9"/>
  <c r="AB12"/>
  <c r="AB6"/>
  <c r="AA6"/>
  <c r="Z6"/>
  <c r="X9"/>
  <c r="X12"/>
  <c r="X6"/>
  <c r="W6"/>
  <c r="V6"/>
  <c r="T7"/>
  <c r="T9"/>
  <c r="T10"/>
  <c r="T11"/>
  <c r="T12"/>
  <c r="T6"/>
  <c r="S6"/>
  <c r="R6"/>
  <c r="P6"/>
  <c r="O6"/>
  <c r="N6"/>
  <c r="L6"/>
  <c r="K6"/>
  <c r="J6"/>
  <c r="AB3" i="6"/>
  <c r="AB63"/>
  <c r="X3"/>
  <c r="X63"/>
  <c r="T3"/>
  <c r="T63"/>
  <c r="P3"/>
  <c r="P63"/>
  <c r="L3"/>
  <c r="L63"/>
  <c r="H3"/>
  <c r="H63"/>
  <c r="D3"/>
  <c r="D63"/>
  <c r="AB8"/>
  <c r="T8"/>
  <c r="AB2"/>
  <c r="X2"/>
  <c r="T2"/>
  <c r="P2"/>
  <c r="H2"/>
  <c r="AB1"/>
  <c r="X1"/>
  <c r="T1"/>
  <c r="P1"/>
  <c r="L1"/>
  <c r="H1"/>
  <c r="D1"/>
  <c r="AD22"/>
  <c r="AD23"/>
  <c r="AD24"/>
  <c r="AD25"/>
  <c r="AD26"/>
  <c r="AD27"/>
  <c r="AD28"/>
  <c r="AD29"/>
  <c r="AD30"/>
  <c r="AD31"/>
  <c r="AD32"/>
  <c r="AD39"/>
  <c r="AD47"/>
  <c r="AD48"/>
  <c r="AD49"/>
  <c r="AD51"/>
  <c r="AD52"/>
  <c r="AD54"/>
  <c r="AD55"/>
  <c r="AD56"/>
  <c r="AD57"/>
  <c r="AD58"/>
  <c r="AD65"/>
  <c r="AD66"/>
  <c r="AD67"/>
  <c r="AD68"/>
  <c r="AD69"/>
  <c r="AD70"/>
  <c r="AD71"/>
  <c r="AD72"/>
  <c r="AD73"/>
  <c r="AD74"/>
  <c r="AD75"/>
  <c r="AD79"/>
  <c r="AD80"/>
  <c r="AD81"/>
  <c r="AD82"/>
  <c r="AD83"/>
  <c r="AD84"/>
  <c r="AD86"/>
  <c r="AD87"/>
  <c r="AD88"/>
  <c r="AD89"/>
  <c r="AD92"/>
  <c r="AD93"/>
  <c r="AD94"/>
  <c r="AD95"/>
  <c r="AD96"/>
  <c r="AD97"/>
  <c r="AD98"/>
  <c r="AD99"/>
  <c r="AD100"/>
  <c r="AD101"/>
  <c r="AD103"/>
  <c r="AC20"/>
  <c r="AC32"/>
  <c r="AC75"/>
  <c r="AC90"/>
  <c r="AC102"/>
  <c r="AB32"/>
  <c r="AB44"/>
  <c r="AB59"/>
  <c r="AB75"/>
  <c r="AB90"/>
  <c r="AB102"/>
  <c r="AD9"/>
  <c r="AC9"/>
  <c r="AB9"/>
  <c r="Z22"/>
  <c r="Z23"/>
  <c r="Z24"/>
  <c r="Z25"/>
  <c r="Z26"/>
  <c r="Z27"/>
  <c r="Z28"/>
  <c r="Z29"/>
  <c r="Z30"/>
  <c r="Z31"/>
  <c r="Z47"/>
  <c r="Z48"/>
  <c r="Z49"/>
  <c r="Z51"/>
  <c r="Z52"/>
  <c r="Z53"/>
  <c r="Z54"/>
  <c r="Z55"/>
  <c r="Z56"/>
  <c r="Z57"/>
  <c r="Z58"/>
  <c r="Z65"/>
  <c r="Z66"/>
  <c r="Z67"/>
  <c r="Z68"/>
  <c r="Z69"/>
  <c r="Z70"/>
  <c r="Z71"/>
  <c r="Z72"/>
  <c r="Z73"/>
  <c r="Z74"/>
  <c r="Z79"/>
  <c r="Z80"/>
  <c r="Z81"/>
  <c r="Z82"/>
  <c r="Z83"/>
  <c r="Z84"/>
  <c r="Z86"/>
  <c r="Z87"/>
  <c r="Z88"/>
  <c r="Z89"/>
  <c r="Z92"/>
  <c r="Z93"/>
  <c r="Z94"/>
  <c r="Z95"/>
  <c r="Z96"/>
  <c r="Z97"/>
  <c r="Z98"/>
  <c r="Z99"/>
  <c r="Z100"/>
  <c r="Z101"/>
  <c r="Z103"/>
  <c r="Y20"/>
  <c r="Y32"/>
  <c r="Y75"/>
  <c r="Y90"/>
  <c r="Y102"/>
  <c r="X32"/>
  <c r="X44"/>
  <c r="X59"/>
  <c r="X75"/>
  <c r="X102"/>
  <c r="Z9"/>
  <c r="Y9"/>
  <c r="X9"/>
  <c r="V22"/>
  <c r="V23"/>
  <c r="V24"/>
  <c r="V25"/>
  <c r="V26"/>
  <c r="V27"/>
  <c r="V28"/>
  <c r="V29"/>
  <c r="V30"/>
  <c r="V31"/>
  <c r="V46"/>
  <c r="V47"/>
  <c r="V48"/>
  <c r="V49"/>
  <c r="V50"/>
  <c r="V51"/>
  <c r="V52"/>
  <c r="V54"/>
  <c r="V55"/>
  <c r="V56"/>
  <c r="V57"/>
  <c r="V58"/>
  <c r="V65"/>
  <c r="V66"/>
  <c r="V67"/>
  <c r="V68"/>
  <c r="V69"/>
  <c r="V70"/>
  <c r="V71"/>
  <c r="V72"/>
  <c r="V73"/>
  <c r="V74"/>
  <c r="V79"/>
  <c r="V80"/>
  <c r="V81"/>
  <c r="V82"/>
  <c r="V83"/>
  <c r="V84"/>
  <c r="V86"/>
  <c r="V87"/>
  <c r="V88"/>
  <c r="V89"/>
  <c r="V92"/>
  <c r="V93"/>
  <c r="V94"/>
  <c r="V95"/>
  <c r="V96"/>
  <c r="V97"/>
  <c r="V98"/>
  <c r="V99"/>
  <c r="V100"/>
  <c r="V101"/>
  <c r="U32"/>
  <c r="U59"/>
  <c r="U75"/>
  <c r="U90"/>
  <c r="U102"/>
  <c r="T32"/>
  <c r="T44"/>
  <c r="T59"/>
  <c r="T75"/>
  <c r="T90"/>
  <c r="T102"/>
  <c r="V9"/>
  <c r="U9"/>
  <c r="T9"/>
  <c r="R22"/>
  <c r="R23"/>
  <c r="R24"/>
  <c r="R25"/>
  <c r="R26"/>
  <c r="R27"/>
  <c r="R28"/>
  <c r="R29"/>
  <c r="R30"/>
  <c r="R31"/>
  <c r="R39"/>
  <c r="R47"/>
  <c r="R48"/>
  <c r="R49"/>
  <c r="R51"/>
  <c r="R52"/>
  <c r="R53"/>
  <c r="R54"/>
  <c r="R55"/>
  <c r="R56"/>
  <c r="R57"/>
  <c r="R58"/>
  <c r="R65"/>
  <c r="R66"/>
  <c r="R67"/>
  <c r="R68"/>
  <c r="R69"/>
  <c r="R70"/>
  <c r="R71"/>
  <c r="R72"/>
  <c r="R73"/>
  <c r="R74"/>
  <c r="R79"/>
  <c r="R80"/>
  <c r="R81"/>
  <c r="R82"/>
  <c r="R83"/>
  <c r="R84"/>
  <c r="R86"/>
  <c r="R87"/>
  <c r="R88"/>
  <c r="R89"/>
  <c r="R92"/>
  <c r="R93"/>
  <c r="R94"/>
  <c r="R95"/>
  <c r="R96"/>
  <c r="R97"/>
  <c r="R98"/>
  <c r="R99"/>
  <c r="R100"/>
  <c r="R101"/>
  <c r="R103"/>
  <c r="Q32"/>
  <c r="Q75"/>
  <c r="Q90"/>
  <c r="Q102"/>
  <c r="P32"/>
  <c r="P44"/>
  <c r="P59"/>
  <c r="P75"/>
  <c r="P102"/>
  <c r="R9"/>
  <c r="Q9"/>
  <c r="P9"/>
  <c r="N9"/>
  <c r="M9"/>
  <c r="L9"/>
  <c r="J9"/>
  <c r="I9"/>
  <c r="H9"/>
  <c r="AE3" i="5"/>
  <c r="AE28"/>
  <c r="AE2"/>
  <c r="AE1"/>
  <c r="AA3"/>
  <c r="AA28"/>
  <c r="AA2"/>
  <c r="AA1"/>
  <c r="W3"/>
  <c r="W2"/>
  <c r="W1"/>
  <c r="S3"/>
  <c r="S28"/>
  <c r="S2"/>
  <c r="S1"/>
  <c r="O3"/>
  <c r="O28"/>
  <c r="O2"/>
  <c r="O1"/>
  <c r="K3"/>
  <c r="K28"/>
  <c r="K1"/>
  <c r="G3"/>
  <c r="G2"/>
  <c r="G1"/>
  <c r="W28"/>
  <c r="G28"/>
  <c r="AG31"/>
  <c r="AG33"/>
  <c r="AG34"/>
  <c r="AG37"/>
  <c r="AG38"/>
  <c r="AG40"/>
  <c r="AG41"/>
  <c r="AF43"/>
  <c r="AG29"/>
  <c r="AF29"/>
  <c r="AE29"/>
  <c r="AC31"/>
  <c r="AC33"/>
  <c r="AC34"/>
  <c r="AC37"/>
  <c r="AC38"/>
  <c r="AC40"/>
  <c r="AC41"/>
  <c r="AB43"/>
  <c r="AC29"/>
  <c r="AB29"/>
  <c r="AA29"/>
  <c r="Y31"/>
  <c r="Y33"/>
  <c r="Y34"/>
  <c r="Y37"/>
  <c r="Y38"/>
  <c r="Y40"/>
  <c r="Y41"/>
  <c r="X43"/>
  <c r="Y29"/>
  <c r="X29"/>
  <c r="W29"/>
  <c r="U31"/>
  <c r="U33"/>
  <c r="U34"/>
  <c r="U37"/>
  <c r="U38"/>
  <c r="U40"/>
  <c r="U41"/>
  <c r="T43"/>
  <c r="U29"/>
  <c r="T29"/>
  <c r="S29"/>
  <c r="Q29"/>
  <c r="P29"/>
  <c r="O29"/>
  <c r="M29"/>
  <c r="L29"/>
  <c r="K29"/>
  <c r="AB3" i="4"/>
  <c r="AB2"/>
  <c r="AB1"/>
  <c r="X3"/>
  <c r="X5"/>
  <c r="X2"/>
  <c r="X1"/>
  <c r="T3"/>
  <c r="T5"/>
  <c r="T2"/>
  <c r="T1"/>
  <c r="P3"/>
  <c r="P5"/>
  <c r="P2"/>
  <c r="P1"/>
  <c r="L3"/>
  <c r="L2"/>
  <c r="L1"/>
  <c r="H3"/>
  <c r="H5"/>
  <c r="H1"/>
  <c r="D3"/>
  <c r="D2"/>
  <c r="D1"/>
  <c r="AB5"/>
  <c r="L5"/>
  <c r="D5"/>
  <c r="AC32"/>
  <c r="AD18"/>
  <c r="AD8"/>
  <c r="AD9"/>
  <c r="AD10"/>
  <c r="AD12"/>
  <c r="AD13"/>
  <c r="AD14"/>
  <c r="AD15"/>
  <c r="AD16"/>
  <c r="AC17"/>
  <c r="AB17"/>
  <c r="AD6"/>
  <c r="AC6"/>
  <c r="AB6"/>
  <c r="Y32"/>
  <c r="Z18"/>
  <c r="Z7"/>
  <c r="Z8"/>
  <c r="Z9"/>
  <c r="Z10"/>
  <c r="Z11"/>
  <c r="Z13"/>
  <c r="Z14"/>
  <c r="Z15"/>
  <c r="Z16"/>
  <c r="Y17"/>
  <c r="Z6"/>
  <c r="Y6"/>
  <c r="X6"/>
  <c r="U44"/>
  <c r="U32"/>
  <c r="V18"/>
  <c r="V8"/>
  <c r="V9"/>
  <c r="V10"/>
  <c r="V12"/>
  <c r="V13"/>
  <c r="V14"/>
  <c r="V15"/>
  <c r="V16"/>
  <c r="U17"/>
  <c r="T17"/>
  <c r="V6"/>
  <c r="U6"/>
  <c r="T6"/>
  <c r="Q44"/>
  <c r="Q32"/>
  <c r="R18"/>
  <c r="R7"/>
  <c r="R8"/>
  <c r="R9"/>
  <c r="R10"/>
  <c r="R11"/>
  <c r="R13"/>
  <c r="R14"/>
  <c r="R15"/>
  <c r="R16"/>
  <c r="Q17"/>
  <c r="R6"/>
  <c r="Q6"/>
  <c r="P6"/>
  <c r="N6"/>
  <c r="M6"/>
  <c r="L6"/>
  <c r="J6"/>
  <c r="I6"/>
  <c r="H6"/>
  <c r="AE79" i="2"/>
  <c r="AE75"/>
  <c r="AE76"/>
  <c r="AE77"/>
  <c r="AD78"/>
  <c r="AC78"/>
  <c r="AE66"/>
  <c r="AE67"/>
  <c r="AE68"/>
  <c r="AE69"/>
  <c r="AE70"/>
  <c r="AE71"/>
  <c r="AE72"/>
  <c r="AD72"/>
  <c r="AC72"/>
  <c r="AE59"/>
  <c r="AE60"/>
  <c r="AE61"/>
  <c r="AE62"/>
  <c r="AD63"/>
  <c r="AC63"/>
  <c r="AE51"/>
  <c r="AE52"/>
  <c r="AE53"/>
  <c r="AE54"/>
  <c r="AE55"/>
  <c r="AD56"/>
  <c r="AC56"/>
  <c r="AE37"/>
  <c r="AE38"/>
  <c r="AD40"/>
  <c r="AE23"/>
  <c r="AE24"/>
  <c r="AE25"/>
  <c r="AE26"/>
  <c r="AE17"/>
  <c r="AE18"/>
  <c r="AE19"/>
  <c r="AC20"/>
  <c r="AE8"/>
  <c r="AE9"/>
  <c r="AE10"/>
  <c r="AE11"/>
  <c r="AE12"/>
  <c r="AD13"/>
  <c r="AA79"/>
  <c r="AA75"/>
  <c r="AA76"/>
  <c r="AA77"/>
  <c r="Z78"/>
  <c r="Y78"/>
  <c r="AA66"/>
  <c r="AA67"/>
  <c r="AA68"/>
  <c r="AA69"/>
  <c r="AA70"/>
  <c r="AA71"/>
  <c r="AA72"/>
  <c r="Z72"/>
  <c r="Y72"/>
  <c r="AA59"/>
  <c r="AA60"/>
  <c r="AA61"/>
  <c r="AA62"/>
  <c r="AA63"/>
  <c r="Z63"/>
  <c r="Y63"/>
  <c r="AA51"/>
  <c r="AA52"/>
  <c r="AA53"/>
  <c r="AA54"/>
  <c r="AA55"/>
  <c r="AA56"/>
  <c r="Z56"/>
  <c r="Y56"/>
  <c r="AA37"/>
  <c r="AA38"/>
  <c r="Z40"/>
  <c r="AA23"/>
  <c r="AA24"/>
  <c r="AA25"/>
  <c r="AA26"/>
  <c r="AA17"/>
  <c r="AA18"/>
  <c r="AA19"/>
  <c r="Y20"/>
  <c r="AA8"/>
  <c r="AA9"/>
  <c r="AA10"/>
  <c r="AA11"/>
  <c r="AA12"/>
  <c r="W79"/>
  <c r="W75"/>
  <c r="W76"/>
  <c r="W77"/>
  <c r="V78"/>
  <c r="U78"/>
  <c r="W66"/>
  <c r="W67"/>
  <c r="W68"/>
  <c r="W69"/>
  <c r="W70"/>
  <c r="W71"/>
  <c r="W72"/>
  <c r="V72"/>
  <c r="U72"/>
  <c r="W59"/>
  <c r="W60"/>
  <c r="W61"/>
  <c r="W62"/>
  <c r="W63"/>
  <c r="V63"/>
  <c r="U63"/>
  <c r="W51"/>
  <c r="W52"/>
  <c r="W53"/>
  <c r="W54"/>
  <c r="W55"/>
  <c r="W56"/>
  <c r="V56"/>
  <c r="U56"/>
  <c r="W37"/>
  <c r="W38"/>
  <c r="W39"/>
  <c r="V40"/>
  <c r="U40"/>
  <c r="W23"/>
  <c r="W24"/>
  <c r="W25"/>
  <c r="W26"/>
  <c r="W16"/>
  <c r="W17"/>
  <c r="W18"/>
  <c r="W19"/>
  <c r="U20"/>
  <c r="W8"/>
  <c r="W9"/>
  <c r="W10"/>
  <c r="W12"/>
  <c r="V13"/>
  <c r="S79"/>
  <c r="S75"/>
  <c r="S76"/>
  <c r="S77"/>
  <c r="S78"/>
  <c r="R78"/>
  <c r="Q78"/>
  <c r="S66"/>
  <c r="S67"/>
  <c r="S68"/>
  <c r="S69"/>
  <c r="S70"/>
  <c r="S71"/>
  <c r="S72"/>
  <c r="R72"/>
  <c r="Q72"/>
  <c r="S59"/>
  <c r="S60"/>
  <c r="S61"/>
  <c r="S62"/>
  <c r="R63"/>
  <c r="Q63"/>
  <c r="S51"/>
  <c r="S52"/>
  <c r="S53"/>
  <c r="S54"/>
  <c r="S55"/>
  <c r="R56"/>
  <c r="Q56"/>
  <c r="S37"/>
  <c r="S38"/>
  <c r="S39"/>
  <c r="R40"/>
  <c r="Q40"/>
  <c r="S23"/>
  <c r="S24"/>
  <c r="S25"/>
  <c r="S26"/>
  <c r="S16"/>
  <c r="S17"/>
  <c r="S18"/>
  <c r="S19"/>
  <c r="S20"/>
  <c r="Q20"/>
  <c r="S8"/>
  <c r="S10"/>
  <c r="S12"/>
  <c r="AE7"/>
  <c r="AD7"/>
  <c r="AC7"/>
  <c r="AA7"/>
  <c r="Z7"/>
  <c r="Y7"/>
  <c r="W7"/>
  <c r="V7"/>
  <c r="U7"/>
  <c r="S7"/>
  <c r="R7"/>
  <c r="Q7"/>
  <c r="O7"/>
  <c r="N7"/>
  <c r="M7"/>
  <c r="K7"/>
  <c r="J7"/>
  <c r="I7"/>
  <c r="AI6" i="9"/>
  <c r="AH6"/>
  <c r="AG6"/>
  <c r="AE6"/>
  <c r="AD6"/>
  <c r="AC6"/>
  <c r="AA6"/>
  <c r="Z6"/>
  <c r="Y6"/>
  <c r="W6"/>
  <c r="V6"/>
  <c r="U6"/>
  <c r="S6"/>
  <c r="R6"/>
  <c r="Q6"/>
  <c r="O6"/>
  <c r="N6"/>
  <c r="M6"/>
  <c r="AC3" i="2"/>
  <c r="AC6"/>
  <c r="Y3"/>
  <c r="Y6"/>
  <c r="U3"/>
  <c r="U6"/>
  <c r="Q3"/>
  <c r="Q6"/>
  <c r="M3"/>
  <c r="M6"/>
  <c r="I3"/>
  <c r="I6"/>
  <c r="E3"/>
  <c r="E6"/>
  <c r="AC2"/>
  <c r="AC1"/>
  <c r="Y2"/>
  <c r="Y1"/>
  <c r="U2"/>
  <c r="U1"/>
  <c r="Q2"/>
  <c r="Q1"/>
  <c r="M2"/>
  <c r="M1"/>
  <c r="I2"/>
  <c r="I1"/>
  <c r="E2"/>
  <c r="E1"/>
  <c r="F21" i="12"/>
  <c r="C21"/>
  <c r="F15"/>
  <c r="C15"/>
  <c r="AG3" i="9"/>
  <c r="AG2"/>
  <c r="AG1"/>
  <c r="AC3"/>
  <c r="AC2"/>
  <c r="AC1"/>
  <c r="Y3"/>
  <c r="Y2"/>
  <c r="Y1"/>
  <c r="U3"/>
  <c r="U2"/>
  <c r="U1"/>
  <c r="Q3"/>
  <c r="Q1"/>
  <c r="M3"/>
  <c r="M2"/>
  <c r="M1"/>
  <c r="I3"/>
  <c r="I1"/>
  <c r="C14" i="12"/>
  <c r="D14"/>
  <c r="E14"/>
  <c r="F14"/>
  <c r="G14"/>
  <c r="H14"/>
  <c r="I14"/>
  <c r="C20"/>
  <c r="D20"/>
  <c r="E20"/>
  <c r="F20"/>
  <c r="G20"/>
  <c r="H20"/>
  <c r="I20"/>
  <c r="AI7" i="9"/>
  <c r="AE7"/>
  <c r="AA7"/>
  <c r="W7"/>
  <c r="AG5"/>
  <c r="AC5"/>
  <c r="Y5"/>
  <c r="U5"/>
  <c r="Q5"/>
  <c r="M5"/>
  <c r="I5"/>
  <c r="O17" i="3"/>
  <c r="N17"/>
  <c r="K17"/>
  <c r="J17"/>
  <c r="G17"/>
  <c r="F17"/>
  <c r="B1" i="9"/>
  <c r="K7"/>
  <c r="O7"/>
  <c r="S7"/>
  <c r="B1" i="2"/>
  <c r="G8"/>
  <c r="K8"/>
  <c r="O8"/>
  <c r="G9"/>
  <c r="O9"/>
  <c r="G10"/>
  <c r="K10"/>
  <c r="O10"/>
  <c r="G11"/>
  <c r="G12"/>
  <c r="K12"/>
  <c r="O12"/>
  <c r="F13"/>
  <c r="J13"/>
  <c r="N13"/>
  <c r="K16"/>
  <c r="G17"/>
  <c r="K17"/>
  <c r="O17"/>
  <c r="G18"/>
  <c r="K18"/>
  <c r="O18"/>
  <c r="G19"/>
  <c r="K19"/>
  <c r="O19"/>
  <c r="E20"/>
  <c r="I20"/>
  <c r="M20"/>
  <c r="K23"/>
  <c r="O23"/>
  <c r="K24"/>
  <c r="O24"/>
  <c r="K25"/>
  <c r="O25"/>
  <c r="K26"/>
  <c r="O26"/>
  <c r="G37"/>
  <c r="K37"/>
  <c r="O37"/>
  <c r="G38"/>
  <c r="K38"/>
  <c r="O38"/>
  <c r="K39"/>
  <c r="F40"/>
  <c r="J40"/>
  <c r="N40"/>
  <c r="C51"/>
  <c r="G51"/>
  <c r="K51"/>
  <c r="O51"/>
  <c r="C52"/>
  <c r="G52"/>
  <c r="K52"/>
  <c r="O52"/>
  <c r="C53"/>
  <c r="G53"/>
  <c r="K53"/>
  <c r="O53"/>
  <c r="C54"/>
  <c r="G54"/>
  <c r="K54"/>
  <c r="O54"/>
  <c r="C55"/>
  <c r="G55"/>
  <c r="K55"/>
  <c r="O55"/>
  <c r="E56"/>
  <c r="F56"/>
  <c r="I56"/>
  <c r="J56"/>
  <c r="M56"/>
  <c r="N56"/>
  <c r="O56"/>
  <c r="C59"/>
  <c r="G59"/>
  <c r="K59"/>
  <c r="O59"/>
  <c r="C60"/>
  <c r="G60"/>
  <c r="K60"/>
  <c r="O60"/>
  <c r="C61"/>
  <c r="G61"/>
  <c r="K61"/>
  <c r="O61"/>
  <c r="C62"/>
  <c r="G62"/>
  <c r="K62"/>
  <c r="O62"/>
  <c r="E63"/>
  <c r="F63"/>
  <c r="I63"/>
  <c r="J63"/>
  <c r="M63"/>
  <c r="N63"/>
  <c r="O63"/>
  <c r="C66"/>
  <c r="G66"/>
  <c r="K66"/>
  <c r="O66"/>
  <c r="C67"/>
  <c r="G67"/>
  <c r="K67"/>
  <c r="O67"/>
  <c r="C68"/>
  <c r="G68"/>
  <c r="K68"/>
  <c r="O68"/>
  <c r="C69"/>
  <c r="G69"/>
  <c r="K69"/>
  <c r="O69"/>
  <c r="C70"/>
  <c r="G70"/>
  <c r="K70"/>
  <c r="O70"/>
  <c r="C71"/>
  <c r="G71"/>
  <c r="G72"/>
  <c r="K71"/>
  <c r="O71"/>
  <c r="E72"/>
  <c r="F72"/>
  <c r="I72"/>
  <c r="J72"/>
  <c r="M72"/>
  <c r="N72"/>
  <c r="C75"/>
  <c r="G75"/>
  <c r="K75"/>
  <c r="O75"/>
  <c r="C76"/>
  <c r="G76"/>
  <c r="K76"/>
  <c r="O76"/>
  <c r="C77"/>
  <c r="G77"/>
  <c r="K77"/>
  <c r="O77"/>
  <c r="E78"/>
  <c r="F78"/>
  <c r="G78"/>
  <c r="I78"/>
  <c r="J78"/>
  <c r="M78"/>
  <c r="N78"/>
  <c r="O78"/>
  <c r="G79"/>
  <c r="K79"/>
  <c r="O79"/>
  <c r="B1" i="4"/>
  <c r="J7"/>
  <c r="F8"/>
  <c r="J8"/>
  <c r="N8"/>
  <c r="F9"/>
  <c r="J9"/>
  <c r="N9"/>
  <c r="F10"/>
  <c r="J10"/>
  <c r="N10"/>
  <c r="F11"/>
  <c r="J11"/>
  <c r="J12"/>
  <c r="N12"/>
  <c r="F13"/>
  <c r="J13"/>
  <c r="N13"/>
  <c r="F14"/>
  <c r="J14"/>
  <c r="N15"/>
  <c r="F16"/>
  <c r="J16"/>
  <c r="N16"/>
  <c r="D17"/>
  <c r="E17"/>
  <c r="H17"/>
  <c r="I17"/>
  <c r="M17"/>
  <c r="F18"/>
  <c r="J18"/>
  <c r="F21"/>
  <c r="F22"/>
  <c r="F23"/>
  <c r="F24"/>
  <c r="F25"/>
  <c r="F26"/>
  <c r="F27"/>
  <c r="F28"/>
  <c r="F29"/>
  <c r="F30"/>
  <c r="F31"/>
  <c r="E32"/>
  <c r="I32"/>
  <c r="M32"/>
  <c r="F34"/>
  <c r="F35"/>
  <c r="F36"/>
  <c r="F37"/>
  <c r="F38"/>
  <c r="F39"/>
  <c r="F40"/>
  <c r="F41"/>
  <c r="F43"/>
  <c r="E44"/>
  <c r="I44"/>
  <c r="M44"/>
  <c r="B1" i="5"/>
  <c r="I31"/>
  <c r="M31"/>
  <c r="Q31"/>
  <c r="I33"/>
  <c r="M33"/>
  <c r="Q33"/>
  <c r="I34"/>
  <c r="M34"/>
  <c r="Q34"/>
  <c r="I37"/>
  <c r="M37"/>
  <c r="Q37"/>
  <c r="I38"/>
  <c r="M38"/>
  <c r="Q38"/>
  <c r="I40"/>
  <c r="M40"/>
  <c r="Q40"/>
  <c r="I41"/>
  <c r="M41"/>
  <c r="Q41"/>
  <c r="H43"/>
  <c r="L43"/>
  <c r="P43"/>
  <c r="B1" i="6"/>
  <c r="J10"/>
  <c r="N10"/>
  <c r="F11"/>
  <c r="J11"/>
  <c r="N11"/>
  <c r="F12"/>
  <c r="J12"/>
  <c r="N12"/>
  <c r="J13"/>
  <c r="N13"/>
  <c r="J14"/>
  <c r="N14"/>
  <c r="J15"/>
  <c r="N15"/>
  <c r="F16"/>
  <c r="J16"/>
  <c r="N16"/>
  <c r="J18"/>
  <c r="N18"/>
  <c r="J19"/>
  <c r="N19"/>
  <c r="E20"/>
  <c r="I20"/>
  <c r="L20"/>
  <c r="M20"/>
  <c r="N22"/>
  <c r="N23"/>
  <c r="N24"/>
  <c r="N25"/>
  <c r="N26"/>
  <c r="N27"/>
  <c r="N28"/>
  <c r="N29"/>
  <c r="N30"/>
  <c r="N31"/>
  <c r="E32"/>
  <c r="I32"/>
  <c r="L32"/>
  <c r="M32"/>
  <c r="N36"/>
  <c r="N40"/>
  <c r="N43"/>
  <c r="L44"/>
  <c r="N47"/>
  <c r="N48"/>
  <c r="N49"/>
  <c r="N51"/>
  <c r="N52"/>
  <c r="N54"/>
  <c r="N55"/>
  <c r="N56"/>
  <c r="N57"/>
  <c r="N58"/>
  <c r="L59"/>
  <c r="F65"/>
  <c r="J65"/>
  <c r="N65"/>
  <c r="J66"/>
  <c r="N66"/>
  <c r="F67"/>
  <c r="J67"/>
  <c r="N67"/>
  <c r="F68"/>
  <c r="J68"/>
  <c r="N68"/>
  <c r="F69"/>
  <c r="J69"/>
  <c r="N69"/>
  <c r="F70"/>
  <c r="J70"/>
  <c r="N70"/>
  <c r="J71"/>
  <c r="N71"/>
  <c r="J72"/>
  <c r="N72"/>
  <c r="F73"/>
  <c r="J73"/>
  <c r="N73"/>
  <c r="F74"/>
  <c r="J74"/>
  <c r="N74"/>
  <c r="E75"/>
  <c r="H75"/>
  <c r="I75"/>
  <c r="L75"/>
  <c r="M75"/>
  <c r="N79"/>
  <c r="N80"/>
  <c r="N81"/>
  <c r="N82"/>
  <c r="N83"/>
  <c r="N84"/>
  <c r="N86"/>
  <c r="N87"/>
  <c r="N88"/>
  <c r="N89"/>
  <c r="E90"/>
  <c r="I90"/>
  <c r="L90"/>
  <c r="M90"/>
  <c r="F92"/>
  <c r="J92"/>
  <c r="N92"/>
  <c r="F93"/>
  <c r="J93"/>
  <c r="N93"/>
  <c r="F94"/>
  <c r="J94"/>
  <c r="N94"/>
  <c r="F95"/>
  <c r="J95"/>
  <c r="N95"/>
  <c r="F96"/>
  <c r="J96"/>
  <c r="N96"/>
  <c r="F97"/>
  <c r="J97"/>
  <c r="N97"/>
  <c r="F98"/>
  <c r="J98"/>
  <c r="N98"/>
  <c r="F99"/>
  <c r="J99"/>
  <c r="N99"/>
  <c r="F100"/>
  <c r="J100"/>
  <c r="N100"/>
  <c r="F101"/>
  <c r="J101"/>
  <c r="N101"/>
  <c r="D102"/>
  <c r="E102"/>
  <c r="H102"/>
  <c r="I102"/>
  <c r="L102"/>
  <c r="M102"/>
  <c r="N102"/>
  <c r="J103"/>
  <c r="B1" i="7"/>
  <c r="L7"/>
  <c r="H9"/>
  <c r="L9"/>
  <c r="P9"/>
  <c r="L10"/>
  <c r="H12"/>
  <c r="P12"/>
  <c r="H13"/>
  <c r="G14"/>
  <c r="K14"/>
  <c r="O14"/>
  <c r="H7" i="3"/>
  <c r="L7"/>
  <c r="P7"/>
  <c r="H12"/>
  <c r="L12"/>
  <c r="P12"/>
  <c r="H13"/>
  <c r="L13"/>
  <c r="P13"/>
  <c r="H14"/>
  <c r="L14"/>
  <c r="P14"/>
  <c r="H15"/>
  <c r="L15"/>
  <c r="P15"/>
  <c r="H16"/>
  <c r="L16"/>
  <c r="P16"/>
  <c r="H20"/>
  <c r="L20"/>
  <c r="P20"/>
  <c r="H21"/>
  <c r="L21"/>
  <c r="P21"/>
  <c r="H22"/>
  <c r="L22"/>
  <c r="P22"/>
  <c r="H23"/>
  <c r="L23"/>
  <c r="P23"/>
  <c r="H24"/>
  <c r="L24"/>
  <c r="P24"/>
  <c r="H25"/>
  <c r="L25"/>
  <c r="P25"/>
  <c r="H26"/>
  <c r="L26"/>
  <c r="P26"/>
  <c r="F27"/>
  <c r="G27"/>
  <c r="J27"/>
  <c r="K27"/>
  <c r="N27"/>
  <c r="O27"/>
  <c r="L29"/>
  <c r="L31"/>
  <c r="H32"/>
  <c r="L32"/>
  <c r="P32"/>
  <c r="L33"/>
  <c r="P34"/>
  <c r="G37"/>
  <c r="K37"/>
  <c r="O37"/>
  <c r="H39"/>
  <c r="L39"/>
  <c r="L42"/>
  <c r="P39"/>
  <c r="P42"/>
  <c r="F42"/>
  <c r="G42"/>
  <c r="H42"/>
  <c r="J42"/>
  <c r="K42"/>
  <c r="N42"/>
  <c r="O42"/>
  <c r="H44"/>
  <c r="L44"/>
  <c r="L47"/>
  <c r="P44"/>
  <c r="F47"/>
  <c r="G47"/>
  <c r="H47"/>
  <c r="J47"/>
  <c r="K47"/>
  <c r="N47"/>
  <c r="O47"/>
  <c r="P47"/>
  <c r="H49"/>
  <c r="H52"/>
  <c r="L49"/>
  <c r="L52"/>
  <c r="P49"/>
  <c r="P52"/>
  <c r="F52"/>
  <c r="G52"/>
  <c r="J52"/>
  <c r="K52"/>
  <c r="K54"/>
  <c r="N52"/>
  <c r="O52"/>
  <c r="H56"/>
  <c r="L56"/>
  <c r="P56"/>
  <c r="L59"/>
  <c r="P60"/>
  <c r="G62"/>
  <c r="K62"/>
  <c r="O62"/>
  <c r="W2" i="13"/>
  <c r="K2"/>
  <c r="AA2"/>
  <c r="O2"/>
  <c r="Y120"/>
  <c r="W120"/>
  <c r="M120"/>
  <c r="K120"/>
  <c r="AC136"/>
  <c r="M136"/>
  <c r="Y135"/>
  <c r="I135"/>
  <c r="U133"/>
  <c r="Y136"/>
  <c r="Y100"/>
  <c r="Y97"/>
  <c r="I97"/>
  <c r="AC96"/>
  <c r="AG94"/>
  <c r="Q94"/>
  <c r="AG86"/>
  <c r="Y86"/>
  <c r="Q86"/>
  <c r="I86"/>
  <c r="Y84"/>
  <c r="Y81"/>
  <c r="AC79"/>
  <c r="AC97"/>
  <c r="M97"/>
  <c r="U94"/>
  <c r="U86"/>
  <c r="I79"/>
  <c r="M100"/>
  <c r="AG11"/>
  <c r="I100"/>
  <c r="AC10"/>
  <c r="Y78"/>
  <c r="AG132"/>
  <c r="Q138"/>
  <c r="U139"/>
  <c r="Y140"/>
  <c r="I132"/>
  <c r="U100"/>
  <c r="Y138"/>
  <c r="AC139"/>
  <c r="AG140"/>
  <c r="S141"/>
  <c r="S144"/>
  <c r="I37"/>
  <c r="I60"/>
  <c r="AG61"/>
  <c r="T102"/>
  <c r="L102"/>
  <c r="Q37"/>
  <c r="M36"/>
  <c r="H102"/>
  <c r="Q11"/>
  <c r="Q61"/>
  <c r="Y34"/>
  <c r="Y14"/>
  <c r="U36"/>
  <c r="U58"/>
  <c r="Y57"/>
  <c r="Y61"/>
  <c r="U60"/>
  <c r="W62"/>
  <c r="W73"/>
  <c r="AC128"/>
  <c r="AF37" i="3"/>
  <c r="P73" i="13"/>
  <c r="L49"/>
  <c r="I23"/>
  <c r="AF27" i="3"/>
  <c r="W54"/>
  <c r="X37"/>
  <c r="X54"/>
  <c r="X27"/>
  <c r="F102" i="6"/>
  <c r="L27" i="3"/>
  <c r="D8" i="6"/>
  <c r="AA54" i="3"/>
  <c r="AC47" i="13"/>
  <c r="X17" i="3"/>
  <c r="AB27"/>
  <c r="AB54"/>
  <c r="U128" i="13"/>
  <c r="AC71"/>
  <c r="M71"/>
  <c r="M47"/>
  <c r="AG23"/>
  <c r="Q23"/>
  <c r="K72" i="2"/>
  <c r="S54" i="3"/>
  <c r="AB17"/>
  <c r="AF17"/>
  <c r="AF54"/>
  <c r="O54"/>
  <c r="J102" i="6"/>
  <c r="N32"/>
  <c r="G63" i="2"/>
  <c r="K27"/>
  <c r="S63"/>
  <c r="AA27"/>
  <c r="AE56"/>
  <c r="AE78"/>
  <c r="T54" i="3"/>
  <c r="V54"/>
  <c r="X62"/>
  <c r="AD54"/>
  <c r="AG120" i="13"/>
  <c r="Q120"/>
  <c r="I120"/>
  <c r="AG71"/>
  <c r="Y71"/>
  <c r="Q71"/>
  <c r="I71"/>
  <c r="AB73"/>
  <c r="T73"/>
  <c r="L73"/>
  <c r="AG47"/>
  <c r="Y47"/>
  <c r="Q47"/>
  <c r="I47"/>
  <c r="AC23"/>
  <c r="U23"/>
  <c r="M23"/>
  <c r="AF25"/>
  <c r="X25"/>
  <c r="P25"/>
  <c r="H25"/>
  <c r="G54" i="3"/>
  <c r="P27"/>
  <c r="H27"/>
  <c r="N75" i="6"/>
  <c r="L109"/>
  <c r="O72" i="2"/>
  <c r="G56"/>
  <c r="S56"/>
  <c r="AA78"/>
  <c r="AE63"/>
  <c r="AD102" i="6"/>
  <c r="R54" i="3"/>
  <c r="T62"/>
  <c r="Z54"/>
  <c r="AB62"/>
  <c r="AG128" i="13"/>
  <c r="Y128"/>
  <c r="Q128"/>
  <c r="I128"/>
  <c r="T144"/>
  <c r="AB144"/>
  <c r="P17" i="3"/>
  <c r="H17"/>
  <c r="K78" i="2"/>
  <c r="O27"/>
  <c r="W27"/>
  <c r="AE27"/>
  <c r="V75" i="6"/>
  <c r="L144" i="13"/>
  <c r="G62"/>
  <c r="G73"/>
  <c r="AE38"/>
  <c r="AE49"/>
  <c r="L17" i="3"/>
  <c r="K63" i="2"/>
  <c r="K56"/>
  <c r="I2" i="9"/>
  <c r="Q2"/>
  <c r="S27" i="2"/>
  <c r="W78"/>
  <c r="H2" i="4"/>
  <c r="K2" i="5"/>
  <c r="R102" i="6"/>
  <c r="R75"/>
  <c r="R32"/>
  <c r="V102"/>
  <c r="V32"/>
  <c r="Z102"/>
  <c r="Z75"/>
  <c r="Z32"/>
  <c r="D2"/>
  <c r="L2"/>
  <c r="X13" i="7"/>
  <c r="X14"/>
  <c r="AF62" i="3"/>
  <c r="AA91" i="13"/>
  <c r="S91"/>
  <c r="K91"/>
  <c r="AA31"/>
  <c r="S31"/>
  <c r="K31"/>
  <c r="AA8"/>
  <c r="S8"/>
  <c r="K8"/>
  <c r="H144"/>
  <c r="P144"/>
  <c r="X144"/>
  <c r="AF144"/>
  <c r="G87"/>
  <c r="G102"/>
  <c r="AA141"/>
  <c r="AA144"/>
  <c r="AE141"/>
  <c r="AE144"/>
  <c r="K102"/>
  <c r="Q93"/>
  <c r="Q102"/>
  <c r="S102"/>
  <c r="W102"/>
  <c r="AA102"/>
  <c r="AE102"/>
  <c r="T147"/>
  <c r="F32" i="4"/>
  <c r="K40" i="2"/>
  <c r="V90" i="6"/>
  <c r="AD90"/>
  <c r="L8"/>
  <c r="X147" i="13"/>
  <c r="N90" i="6"/>
  <c r="R90"/>
  <c r="J37" i="3"/>
  <c r="J54"/>
  <c r="J62"/>
  <c r="AB13" i="7"/>
  <c r="AB14"/>
  <c r="P14"/>
  <c r="T13"/>
  <c r="T14"/>
  <c r="AF13"/>
  <c r="AF14"/>
  <c r="R41" i="2"/>
  <c r="AD17" i="4"/>
  <c r="I62" i="13"/>
  <c r="I73"/>
  <c r="O141"/>
  <c r="O144"/>
  <c r="H62" i="3"/>
  <c r="S62" i="13"/>
  <c r="S73"/>
  <c r="S38"/>
  <c r="S49"/>
  <c r="O102"/>
  <c r="I78"/>
  <c r="Q133"/>
  <c r="L57" i="3"/>
  <c r="L62"/>
  <c r="N37"/>
  <c r="N54"/>
  <c r="F37"/>
  <c r="F54"/>
  <c r="N14" i="7"/>
  <c r="J14"/>
  <c r="F14"/>
  <c r="M30" i="5"/>
  <c r="M43"/>
  <c r="S40" i="2"/>
  <c r="O34"/>
  <c r="H37" i="3"/>
  <c r="I87" i="13"/>
  <c r="O62"/>
  <c r="O73"/>
  <c r="M93"/>
  <c r="M102"/>
  <c r="S15"/>
  <c r="S25"/>
  <c r="H147"/>
  <c r="AA38"/>
  <c r="AA49"/>
  <c r="K87"/>
  <c r="W87"/>
  <c r="J75" i="6"/>
  <c r="G34" i="2"/>
  <c r="K15" i="13"/>
  <c r="K25"/>
  <c r="AC62"/>
  <c r="AC73"/>
  <c r="Y141"/>
  <c r="Y144"/>
  <c r="I38"/>
  <c r="I49"/>
  <c r="I15"/>
  <c r="I25"/>
  <c r="O15"/>
  <c r="O25"/>
  <c r="AE15"/>
  <c r="AE25"/>
  <c r="W38"/>
  <c r="W49"/>
  <c r="AA62"/>
  <c r="AA73"/>
  <c r="AA87"/>
  <c r="AD41" i="2"/>
  <c r="W20"/>
  <c r="AE13"/>
  <c r="AA13"/>
  <c r="Q30" i="5"/>
  <c r="Q43"/>
  <c r="V17" i="4"/>
  <c r="AE2" i="13"/>
  <c r="H8" i="6"/>
  <c r="P8"/>
  <c r="X8"/>
  <c r="Z90"/>
  <c r="AD59"/>
  <c r="G13" i="2"/>
  <c r="J17" i="4"/>
  <c r="W40" i="2"/>
  <c r="U62" i="13"/>
  <c r="U73"/>
  <c r="AG15"/>
  <c r="Q141"/>
  <c r="Q144"/>
  <c r="Q15"/>
  <c r="Q25"/>
  <c r="U15"/>
  <c r="U25"/>
  <c r="AC15"/>
  <c r="AC25"/>
  <c r="M38"/>
  <c r="M49"/>
  <c r="Q38"/>
  <c r="Q49"/>
  <c r="U38"/>
  <c r="U49"/>
  <c r="AC38"/>
  <c r="AG38"/>
  <c r="AG49"/>
  <c r="M62"/>
  <c r="M87"/>
  <c r="Q87"/>
  <c r="Y87"/>
  <c r="U141"/>
  <c r="N20" i="6"/>
  <c r="F17" i="4"/>
  <c r="Q41" i="2"/>
  <c r="S41"/>
  <c r="Z41"/>
  <c r="O20"/>
  <c r="V41"/>
  <c r="AA40"/>
  <c r="AE40"/>
  <c r="P37" i="3"/>
  <c r="P54"/>
  <c r="Y15" i="13"/>
  <c r="Y25"/>
  <c r="K20" i="2"/>
  <c r="J41"/>
  <c r="V59" i="6"/>
  <c r="AG62" i="13"/>
  <c r="AG79"/>
  <c r="AG87"/>
  <c r="AE87"/>
  <c r="I133"/>
  <c r="I141"/>
  <c r="I144"/>
  <c r="G141"/>
  <c r="G144"/>
  <c r="M132"/>
  <c r="M141"/>
  <c r="M144"/>
  <c r="K141"/>
  <c r="K144"/>
  <c r="F17" i="6"/>
  <c r="J17"/>
  <c r="J20"/>
  <c r="H20"/>
  <c r="I44"/>
  <c r="I109"/>
  <c r="E59"/>
  <c r="E109"/>
  <c r="N46"/>
  <c r="M59"/>
  <c r="M109"/>
  <c r="I30" i="5"/>
  <c r="I43"/>
  <c r="G43"/>
  <c r="U30"/>
  <c r="U43"/>
  <c r="S43"/>
  <c r="Y30"/>
  <c r="Y43"/>
  <c r="W43"/>
  <c r="AC30"/>
  <c r="AC43"/>
  <c r="AA43"/>
  <c r="AG30"/>
  <c r="AG43"/>
  <c r="AE43"/>
  <c r="R12" i="4"/>
  <c r="R17"/>
  <c r="P17"/>
  <c r="Z12"/>
  <c r="Z17"/>
  <c r="X17"/>
  <c r="K9" i="2"/>
  <c r="K13"/>
  <c r="I13"/>
  <c r="I41"/>
  <c r="U34"/>
  <c r="U41"/>
  <c r="W31"/>
  <c r="W34"/>
  <c r="AC34"/>
  <c r="AE31"/>
  <c r="AE34"/>
  <c r="P57" i="3"/>
  <c r="P62"/>
  <c r="N62"/>
  <c r="U87" i="13"/>
  <c r="R59" i="6"/>
  <c r="Z59"/>
  <c r="L14" i="7"/>
  <c r="W15" i="13"/>
  <c r="W25"/>
  <c r="O38"/>
  <c r="O49"/>
  <c r="K38"/>
  <c r="K49"/>
  <c r="AE62"/>
  <c r="AE73"/>
  <c r="G38"/>
  <c r="G49"/>
  <c r="K62"/>
  <c r="K73"/>
  <c r="I93"/>
  <c r="I102"/>
  <c r="U93"/>
  <c r="U102"/>
  <c r="AC93"/>
  <c r="AC102"/>
  <c r="Y93"/>
  <c r="Y102"/>
  <c r="AG93"/>
  <c r="AG102"/>
  <c r="G15"/>
  <c r="G25"/>
  <c r="G147"/>
  <c r="AA15"/>
  <c r="AA25"/>
  <c r="W141"/>
  <c r="W144"/>
  <c r="O87"/>
  <c r="AC78"/>
  <c r="AC87"/>
  <c r="AC132"/>
  <c r="AC141"/>
  <c r="AC144"/>
  <c r="S87"/>
  <c r="M11"/>
  <c r="M15"/>
  <c r="M25"/>
  <c r="AG133"/>
  <c r="AG141"/>
  <c r="AG144"/>
  <c r="N34" i="6"/>
  <c r="N44"/>
  <c r="O43" i="5"/>
  <c r="N7" i="4"/>
  <c r="N17"/>
  <c r="M40" i="2"/>
  <c r="M41"/>
  <c r="E40"/>
  <c r="O40"/>
  <c r="G40"/>
  <c r="N20"/>
  <c r="N41"/>
  <c r="F20"/>
  <c r="F41"/>
  <c r="O11"/>
  <c r="O13"/>
  <c r="S11"/>
  <c r="S9"/>
  <c r="W11"/>
  <c r="W13"/>
  <c r="AA16"/>
  <c r="AA20"/>
  <c r="Y40"/>
  <c r="Y41"/>
  <c r="AE16"/>
  <c r="AE20"/>
  <c r="AC40"/>
  <c r="Q59" i="6"/>
  <c r="Y59"/>
  <c r="AC59"/>
  <c r="R14" i="7"/>
  <c r="V14"/>
  <c r="Z14"/>
  <c r="AD14"/>
  <c r="K31" i="2"/>
  <c r="K34"/>
  <c r="S31"/>
  <c r="S34"/>
  <c r="H14" i="7"/>
  <c r="F62" i="3"/>
  <c r="Y38" i="13"/>
  <c r="Q62"/>
  <c r="Q73"/>
  <c r="Y62"/>
  <c r="Y73"/>
  <c r="N59" i="6"/>
  <c r="G20" i="2"/>
  <c r="L37" i="3"/>
  <c r="L54"/>
  <c r="F44" i="4"/>
  <c r="P147" i="13"/>
  <c r="AF147"/>
  <c r="L147"/>
  <c r="AB147"/>
  <c r="Y49"/>
  <c r="AG73"/>
  <c r="U144"/>
  <c r="M73"/>
  <c r="AC49"/>
  <c r="AG25"/>
  <c r="J37" i="6"/>
  <c r="F37"/>
  <c r="F41"/>
  <c r="J57"/>
  <c r="J87"/>
  <c r="F38"/>
  <c r="J42"/>
  <c r="F42"/>
  <c r="V41" i="4"/>
  <c r="R36"/>
  <c r="V36"/>
  <c r="V40"/>
  <c r="S147" i="13"/>
  <c r="J35" i="6"/>
  <c r="F35"/>
  <c r="J39"/>
  <c r="F39"/>
  <c r="J43"/>
  <c r="F43"/>
  <c r="F83"/>
  <c r="J83"/>
  <c r="J28" i="4"/>
  <c r="AD28"/>
  <c r="V28"/>
  <c r="Z28"/>
  <c r="R28"/>
  <c r="F36" i="6"/>
  <c r="J36"/>
  <c r="J40"/>
  <c r="F40"/>
  <c r="J42" i="4"/>
  <c r="AD36"/>
  <c r="F46"/>
  <c r="H54" i="3"/>
  <c r="V37" i="4"/>
  <c r="N37"/>
  <c r="N41"/>
  <c r="R40"/>
  <c r="N28"/>
  <c r="F88" i="6"/>
  <c r="J88"/>
  <c r="J38"/>
  <c r="Z37" i="4"/>
  <c r="J41" i="6"/>
  <c r="F87"/>
  <c r="AE147" i="13"/>
  <c r="AA147"/>
  <c r="W41" i="2"/>
  <c r="U147" i="13"/>
  <c r="Q147"/>
  <c r="K147"/>
  <c r="M147"/>
  <c r="AA41" i="2"/>
  <c r="N109" i="6"/>
  <c r="AC147" i="13"/>
  <c r="O147"/>
  <c r="K41" i="2"/>
  <c r="W147" i="13"/>
  <c r="AC41" i="2"/>
  <c r="AE41"/>
  <c r="I147" i="13"/>
  <c r="AG147"/>
  <c r="S13" i="2"/>
  <c r="O41"/>
  <c r="Y147" i="13"/>
  <c r="Z41" i="4"/>
  <c r="Z40"/>
  <c r="Z42"/>
  <c r="AD42"/>
  <c r="Z39"/>
  <c r="AD39"/>
  <c r="AD40"/>
  <c r="Z35"/>
  <c r="AD41"/>
  <c r="AD37"/>
  <c r="Z38"/>
  <c r="Z36"/>
  <c r="AD38"/>
  <c r="Z43"/>
  <c r="AD43"/>
  <c r="AD35"/>
  <c r="AC44"/>
  <c r="Y44"/>
  <c r="N42"/>
  <c r="N38"/>
  <c r="V43"/>
  <c r="N43"/>
  <c r="V39"/>
  <c r="N39"/>
  <c r="V35"/>
  <c r="N35"/>
  <c r="N40"/>
  <c r="N36"/>
  <c r="R41"/>
  <c r="R37"/>
  <c r="V42"/>
  <c r="R42"/>
  <c r="V38"/>
  <c r="R38"/>
  <c r="R43"/>
  <c r="R39"/>
  <c r="R35"/>
  <c r="J48" i="6"/>
  <c r="J46"/>
  <c r="J37" i="4"/>
  <c r="J43"/>
  <c r="J35"/>
  <c r="J25"/>
  <c r="V25"/>
  <c r="N25"/>
  <c r="Z25"/>
  <c r="J82" i="6"/>
  <c r="F82"/>
  <c r="J81"/>
  <c r="F81"/>
  <c r="J85"/>
  <c r="F85"/>
  <c r="J41" i="4"/>
  <c r="J84" i="6"/>
  <c r="J40" i="4"/>
  <c r="J30"/>
  <c r="AD30"/>
  <c r="V30"/>
  <c r="R30"/>
  <c r="N30"/>
  <c r="Z30"/>
  <c r="J22"/>
  <c r="AD22"/>
  <c r="V22"/>
  <c r="R22"/>
  <c r="N22"/>
  <c r="J29"/>
  <c r="AD29"/>
  <c r="V29"/>
  <c r="R29"/>
  <c r="N29"/>
  <c r="Z29"/>
  <c r="J86" i="6"/>
  <c r="F86"/>
  <c r="J89"/>
  <c r="F89"/>
  <c r="J52"/>
  <c r="F57"/>
  <c r="J49"/>
  <c r="J38" i="4"/>
  <c r="J24"/>
  <c r="AD24"/>
  <c r="V24"/>
  <c r="N24"/>
  <c r="Z24"/>
  <c r="R24"/>
  <c r="F80" i="6"/>
  <c r="J80"/>
  <c r="J26" i="4"/>
  <c r="AD26"/>
  <c r="V26"/>
  <c r="R26"/>
  <c r="N26"/>
  <c r="Z26"/>
  <c r="J31" i="6"/>
  <c r="J23" i="4"/>
  <c r="V23"/>
  <c r="N23"/>
  <c r="R34"/>
  <c r="P44"/>
  <c r="T44"/>
  <c r="V34"/>
  <c r="F84" i="6"/>
  <c r="Z22" i="4"/>
  <c r="J39"/>
  <c r="AB44"/>
  <c r="AD34"/>
  <c r="Z34"/>
  <c r="Z44"/>
  <c r="X44"/>
  <c r="L44"/>
  <c r="N34"/>
  <c r="H44" i="6"/>
  <c r="J34"/>
  <c r="J44"/>
  <c r="J56"/>
  <c r="J53"/>
  <c r="J27"/>
  <c r="J51"/>
  <c r="J36" i="4"/>
  <c r="AD25"/>
  <c r="R25"/>
  <c r="F34" i="6"/>
  <c r="G42"/>
  <c r="D44"/>
  <c r="F14"/>
  <c r="F15"/>
  <c r="V44" i="4"/>
  <c r="N44"/>
  <c r="AD44"/>
  <c r="R44"/>
  <c r="R31"/>
  <c r="R27"/>
  <c r="N31"/>
  <c r="V31"/>
  <c r="J31"/>
  <c r="N27"/>
  <c r="V27"/>
  <c r="J27"/>
  <c r="J55" i="6"/>
  <c r="Z31" i="4"/>
  <c r="AD31"/>
  <c r="Z27"/>
  <c r="AD27"/>
  <c r="Z23"/>
  <c r="R23"/>
  <c r="AD23"/>
  <c r="J47" i="6"/>
  <c r="G35"/>
  <c r="J24"/>
  <c r="F46"/>
  <c r="F50"/>
  <c r="F56"/>
  <c r="J29"/>
  <c r="F49"/>
  <c r="J30"/>
  <c r="F52"/>
  <c r="F55"/>
  <c r="F47"/>
  <c r="F58"/>
  <c r="F53"/>
  <c r="J26"/>
  <c r="J50"/>
  <c r="J58"/>
  <c r="J54"/>
  <c r="G38"/>
  <c r="G43"/>
  <c r="F48"/>
  <c r="G34"/>
  <c r="F44"/>
  <c r="J79"/>
  <c r="J90"/>
  <c r="H90"/>
  <c r="G41"/>
  <c r="G36"/>
  <c r="J23"/>
  <c r="J28"/>
  <c r="F79"/>
  <c r="F90"/>
  <c r="D90"/>
  <c r="G37"/>
  <c r="J25"/>
  <c r="F10"/>
  <c r="F13"/>
  <c r="F18"/>
  <c r="F19"/>
  <c r="Z42"/>
  <c r="AD42"/>
  <c r="R43"/>
  <c r="J59"/>
  <c r="H59"/>
  <c r="F54"/>
  <c r="F24"/>
  <c r="F51"/>
  <c r="F59"/>
  <c r="R42"/>
  <c r="D59"/>
  <c r="V42"/>
  <c r="H44" i="4"/>
  <c r="J34"/>
  <c r="J44"/>
  <c r="AB32"/>
  <c r="AD21"/>
  <c r="AD32"/>
  <c r="AD46"/>
  <c r="Z21"/>
  <c r="Z32"/>
  <c r="Z46"/>
  <c r="X32"/>
  <c r="N21"/>
  <c r="N32"/>
  <c r="N46"/>
  <c r="L32"/>
  <c r="J21"/>
  <c r="J32"/>
  <c r="H32"/>
  <c r="T32"/>
  <c r="V21"/>
  <c r="V32"/>
  <c r="V46"/>
  <c r="R21"/>
  <c r="R32"/>
  <c r="R46"/>
  <c r="P32"/>
  <c r="F20" i="6"/>
  <c r="G13"/>
  <c r="D20"/>
  <c r="F31"/>
  <c r="F27"/>
  <c r="F23"/>
  <c r="F30"/>
  <c r="F26"/>
  <c r="F71"/>
  <c r="F72"/>
  <c r="F29"/>
  <c r="F25"/>
  <c r="F28"/>
  <c r="R37"/>
  <c r="R36"/>
  <c r="R35"/>
  <c r="V43"/>
  <c r="AD13"/>
  <c r="Z38"/>
  <c r="V37"/>
  <c r="AD35"/>
  <c r="AD41"/>
  <c r="V35"/>
  <c r="V41"/>
  <c r="Z35"/>
  <c r="J46" i="4"/>
  <c r="AD36" i="6"/>
  <c r="Z13"/>
  <c r="Z34"/>
  <c r="V34"/>
  <c r="Z36"/>
  <c r="AD43"/>
  <c r="R41"/>
  <c r="AD37"/>
  <c r="AD38"/>
  <c r="J22"/>
  <c r="J32"/>
  <c r="J109"/>
  <c r="H32"/>
  <c r="H109"/>
  <c r="Z41"/>
  <c r="G19"/>
  <c r="G12"/>
  <c r="G16"/>
  <c r="G11"/>
  <c r="G17"/>
  <c r="G15"/>
  <c r="G14"/>
  <c r="G10"/>
  <c r="G18"/>
  <c r="F66"/>
  <c r="F75"/>
  <c r="D75"/>
  <c r="F22"/>
  <c r="F32"/>
  <c r="F109"/>
  <c r="D32"/>
  <c r="D109"/>
  <c r="AD16"/>
  <c r="R13"/>
  <c r="AD11"/>
  <c r="AD18"/>
  <c r="AD17"/>
  <c r="Z17"/>
  <c r="Z16"/>
  <c r="V13"/>
  <c r="V36"/>
  <c r="Z43"/>
  <c r="Z37"/>
  <c r="V38"/>
  <c r="R38"/>
  <c r="U44"/>
  <c r="AD15"/>
  <c r="AD34"/>
  <c r="AD44"/>
  <c r="AC44"/>
  <c r="AC109"/>
  <c r="Y44"/>
  <c r="Y109"/>
  <c r="R34"/>
  <c r="Q44"/>
  <c r="R17"/>
  <c r="R15"/>
  <c r="V14"/>
  <c r="R12"/>
  <c r="Z15"/>
  <c r="Z18"/>
  <c r="Z14"/>
  <c r="AD14"/>
  <c r="R18"/>
  <c r="Z44"/>
  <c r="V44"/>
  <c r="AD19"/>
  <c r="R44"/>
  <c r="Z19"/>
  <c r="Z11"/>
  <c r="V17"/>
  <c r="Z12"/>
  <c r="AD12"/>
  <c r="Z10"/>
  <c r="AD10"/>
  <c r="AB20"/>
  <c r="AB109"/>
  <c r="R11"/>
  <c r="T20"/>
  <c r="T109"/>
  <c r="R14"/>
  <c r="V15"/>
  <c r="V12"/>
  <c r="V16"/>
  <c r="R16"/>
  <c r="V18"/>
  <c r="P20"/>
  <c r="P109"/>
  <c r="V11"/>
  <c r="AD20"/>
  <c r="AD109"/>
  <c r="X20"/>
  <c r="X109"/>
  <c r="Z20"/>
  <c r="Z109"/>
  <c r="V19"/>
  <c r="R19"/>
  <c r="U20"/>
  <c r="U109"/>
  <c r="V10"/>
  <c r="V20"/>
  <c r="V109"/>
  <c r="Q20"/>
  <c r="Q109"/>
  <c r="R10"/>
  <c r="R20"/>
  <c r="R109"/>
</calcChain>
</file>

<file path=xl/sharedStrings.xml><?xml version="1.0" encoding="utf-8"?>
<sst xmlns="http://schemas.openxmlformats.org/spreadsheetml/2006/main" count="614" uniqueCount="367">
  <si>
    <t>AIMRO Model - Metering CAPEX</t>
  </si>
  <si>
    <t>Year</t>
  </si>
  <si>
    <t>METER PURCHASE COSTS</t>
  </si>
  <si>
    <t xml:space="preserve"> Cost of Mesh Meter Purchase pa (Including Adds/Alts)</t>
  </si>
  <si>
    <t>Single Phase (1 ph 1 element)</t>
  </si>
  <si>
    <t>Other</t>
  </si>
  <si>
    <t>Three Phase Direct connected (3 ph)</t>
  </si>
  <si>
    <t>Three Phase CT connected (CT)</t>
  </si>
  <si>
    <t>TOTAL</t>
  </si>
  <si>
    <t>GRAND TOTAL</t>
  </si>
  <si>
    <t>Check to Monthly</t>
  </si>
  <si>
    <t>METER INSTALL COSTS</t>
  </si>
  <si>
    <t xml:space="preserve"> Install Cost of Mesh Meters pa (Rollout)</t>
  </si>
  <si>
    <t>Install Cost of 3G Meters pa (Rollout)</t>
  </si>
  <si>
    <t>METER EXTERNAL ANTENNA PURCHASE COSTS</t>
  </si>
  <si>
    <t>ACCUMULATION METER REPLACEMENT COSTS PER AIMRO ROLLOUT</t>
  </si>
  <si>
    <t>AAM cost</t>
  </si>
  <si>
    <t>Replacement Metering Capex pre AIMRO Rollout</t>
  </si>
  <si>
    <t>Asset Owner costs with AAM margin and Contingency</t>
  </si>
  <si>
    <t>AIMRO METER FAULT REPLACEMENTS</t>
  </si>
  <si>
    <t xml:space="preserve"> Install Cost of Mesh Meters (Fault Replacements)</t>
  </si>
  <si>
    <t>Install Cost of 3G Meters (Fault Replacements)</t>
  </si>
  <si>
    <t>Total Fault Replacements</t>
  </si>
  <si>
    <t>AIMRO Model - Project Team CAPEX</t>
  </si>
  <si>
    <t>Phase</t>
  </si>
  <si>
    <t>Name</t>
  </si>
  <si>
    <t>Category</t>
  </si>
  <si>
    <t>AIMRO Investigation, Objectives &amp; Trial Preparation ALL UED</t>
  </si>
  <si>
    <t>Concept &amp; Design</t>
  </si>
  <si>
    <t>Financial modelling</t>
  </si>
  <si>
    <t>Industry development</t>
  </si>
  <si>
    <t>Program Expenses</t>
  </si>
  <si>
    <t>Accommodation &amp; Facilities</t>
  </si>
  <si>
    <t>Total</t>
  </si>
  <si>
    <t>Selection Procurement Detailed Design</t>
  </si>
  <si>
    <t>Release Management</t>
  </si>
  <si>
    <t>Build test implement</t>
  </si>
  <si>
    <t>Pilot</t>
  </si>
  <si>
    <t>Mass Rollout</t>
  </si>
  <si>
    <t>Post Deployment</t>
  </si>
  <si>
    <t>Grand Total</t>
  </si>
  <si>
    <t>AIMRO Model - COMMS CAPEX</t>
  </si>
  <si>
    <t>Data Concentrator (Mesh) - Purchase</t>
  </si>
  <si>
    <t>Data Concentrator (Mesh) - Install</t>
  </si>
  <si>
    <t>Repeaters - Purchase</t>
  </si>
  <si>
    <t>Repeaters - Install</t>
  </si>
  <si>
    <t>Design</t>
  </si>
  <si>
    <t>Equipment &amp; Insurance</t>
  </si>
  <si>
    <t>NMS Vendor Support</t>
  </si>
  <si>
    <t>Comms OPEX</t>
  </si>
  <si>
    <t>ASSUMPTIONS</t>
  </si>
  <si>
    <t>Average No of interval meters installed inventory (incl faulty meters)</t>
  </si>
  <si>
    <t>Average No of meters per Mesh concentrator</t>
  </si>
  <si>
    <t>Split between direct comms and data concentrator for rollout</t>
  </si>
  <si>
    <t>% of meters that have Mesh comms and a data concentrator</t>
  </si>
  <si>
    <t>% of meters that will have direct communications</t>
  </si>
  <si>
    <t>QUANTITIES</t>
  </si>
  <si>
    <t>Data Concentrators</t>
  </si>
  <si>
    <t>Point to Point GPRS Meter</t>
  </si>
  <si>
    <t>COST RATES</t>
  </si>
  <si>
    <t>ANNUAL COSTS</t>
  </si>
  <si>
    <t>2MB Frame Relay uplinks for 2</t>
  </si>
  <si>
    <t>Cost of Private IP network</t>
  </si>
  <si>
    <t>Data concentrator connected meter cost</t>
  </si>
  <si>
    <t>Direct meter cost</t>
  </si>
  <si>
    <t>AIMRO Model - Operational Opex</t>
  </si>
  <si>
    <t>Meter Management</t>
  </si>
  <si>
    <t>Network Management</t>
  </si>
  <si>
    <t>Revenue Management</t>
  </si>
  <si>
    <t>Asset Operations</t>
  </si>
  <si>
    <t>Check</t>
  </si>
  <si>
    <t>INCREMENTAL DUOS COSTS</t>
  </si>
  <si>
    <t>Project Costs</t>
  </si>
  <si>
    <t>IT CAPEX COMBINED AND SHARED SYSTEMS</t>
  </si>
  <si>
    <t xml:space="preserve">Information Technology ANNUAL OPEX </t>
  </si>
  <si>
    <t>PC1</t>
  </si>
  <si>
    <t>PC2</t>
  </si>
  <si>
    <t>PC3</t>
  </si>
  <si>
    <t>PC4</t>
  </si>
  <si>
    <t>PC5</t>
  </si>
  <si>
    <t>PC6</t>
  </si>
  <si>
    <t>PC7</t>
  </si>
  <si>
    <t>PC8</t>
  </si>
  <si>
    <t>PC9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</si>
  <si>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</si>
  <si>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</si>
  <si>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</si>
  <si>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</si>
  <si>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</si>
  <si>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</si>
  <si>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</si>
  <si>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</si>
  <si>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</si>
  <si>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</si>
  <si>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</si>
  <si>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</si>
  <si>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</si>
  <si>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MC1</t>
  </si>
  <si>
    <t>MC2</t>
  </si>
  <si>
    <t>MC3</t>
  </si>
  <si>
    <t>MC4</t>
  </si>
  <si>
    <t>MC5</t>
  </si>
  <si>
    <t>CC1</t>
  </si>
  <si>
    <t>CC2</t>
  </si>
  <si>
    <t>CC3</t>
  </si>
  <si>
    <t>CC4</t>
  </si>
  <si>
    <t>CC5</t>
  </si>
  <si>
    <t>CC6</t>
  </si>
  <si>
    <t>CC7</t>
  </si>
  <si>
    <t>IC1</t>
  </si>
  <si>
    <t>IC2</t>
  </si>
  <si>
    <t>IC3</t>
  </si>
  <si>
    <t>IC4</t>
  </si>
  <si>
    <t>IC5</t>
  </si>
  <si>
    <t>IC6</t>
  </si>
  <si>
    <t>IC7</t>
  </si>
  <si>
    <t>IC8</t>
  </si>
  <si>
    <t>IC9</t>
  </si>
  <si>
    <t>IC10</t>
  </si>
  <si>
    <t>CO1</t>
  </si>
  <si>
    <t>CO2</t>
  </si>
  <si>
    <t>CO3</t>
  </si>
  <si>
    <t>MC6</t>
  </si>
  <si>
    <t>MC7</t>
  </si>
  <si>
    <t>MC8</t>
  </si>
  <si>
    <t>MC9</t>
  </si>
  <si>
    <t>MC10</t>
  </si>
  <si>
    <t>MC11</t>
  </si>
  <si>
    <t>MC12</t>
  </si>
  <si>
    <t>MC13</t>
  </si>
  <si>
    <t>MC14</t>
  </si>
  <si>
    <t>MC15</t>
  </si>
  <si>
    <t>MC16</t>
  </si>
  <si>
    <t>MC17</t>
  </si>
  <si>
    <t>MC18</t>
  </si>
  <si>
    <t>MC19</t>
  </si>
  <si>
    <t>MC20</t>
  </si>
  <si>
    <t>MC21</t>
  </si>
  <si>
    <t>MC22</t>
  </si>
  <si>
    <t>MC23</t>
  </si>
  <si>
    <t>MC24</t>
  </si>
  <si>
    <t>MC29</t>
  </si>
  <si>
    <t>MC30</t>
  </si>
  <si>
    <t>MC31</t>
  </si>
  <si>
    <t>MC33</t>
  </si>
  <si>
    <t>MC34</t>
  </si>
  <si>
    <t>MC35</t>
  </si>
  <si>
    <t>MC36</t>
  </si>
  <si>
    <t>MC37</t>
  </si>
  <si>
    <t>MC38</t>
  </si>
  <si>
    <t>IC11</t>
  </si>
  <si>
    <t>IC12</t>
  </si>
  <si>
    <t>IC13</t>
  </si>
  <si>
    <t>IC14</t>
  </si>
  <si>
    <t>IC15</t>
  </si>
  <si>
    <t>IC16</t>
  </si>
  <si>
    <t>IC17</t>
  </si>
  <si>
    <t>IC18</t>
  </si>
  <si>
    <t>IC19</t>
  </si>
  <si>
    <t>IC20</t>
  </si>
  <si>
    <t>IC21</t>
  </si>
  <si>
    <t>IC22</t>
  </si>
  <si>
    <t>IC23</t>
  </si>
  <si>
    <t>IC24</t>
  </si>
  <si>
    <t>IC25</t>
  </si>
  <si>
    <t>IC26</t>
  </si>
  <si>
    <t>IC27</t>
  </si>
  <si>
    <t>IC28</t>
  </si>
  <si>
    <t>IC29</t>
  </si>
  <si>
    <t>IC30</t>
  </si>
  <si>
    <t>IC31</t>
  </si>
  <si>
    <t>IC32</t>
  </si>
  <si>
    <t>IC33</t>
  </si>
  <si>
    <t>IC34</t>
  </si>
  <si>
    <t>IC35</t>
  </si>
  <si>
    <t>IC36</t>
  </si>
  <si>
    <t>IC37</t>
  </si>
  <si>
    <t>IC38</t>
  </si>
  <si>
    <t>IC39</t>
  </si>
  <si>
    <t>IC40</t>
  </si>
  <si>
    <t>IC41</t>
  </si>
  <si>
    <t>IC42</t>
  </si>
  <si>
    <t>IC43</t>
  </si>
  <si>
    <t>IC44</t>
  </si>
  <si>
    <t>IC45</t>
  </si>
  <si>
    <t>IC46</t>
  </si>
  <si>
    <t>IC47</t>
  </si>
  <si>
    <t>IC48</t>
  </si>
  <si>
    <t>IC49</t>
  </si>
  <si>
    <t>IC50</t>
  </si>
  <si>
    <t>IC51</t>
  </si>
  <si>
    <t>IC52</t>
  </si>
  <si>
    <t>IC53</t>
  </si>
  <si>
    <t>IC54</t>
  </si>
  <si>
    <t>IC55</t>
  </si>
  <si>
    <t>IC56</t>
  </si>
  <si>
    <t>IC57</t>
  </si>
  <si>
    <t>IC58</t>
  </si>
  <si>
    <t>IC59</t>
  </si>
  <si>
    <t>IC60</t>
  </si>
  <si>
    <t>IC61</t>
  </si>
  <si>
    <t>IC62</t>
  </si>
  <si>
    <t>IC63</t>
  </si>
  <si>
    <t>IC64</t>
  </si>
  <si>
    <t>IC65</t>
  </si>
  <si>
    <t>IC66</t>
  </si>
  <si>
    <t>IC67</t>
  </si>
  <si>
    <t>IC68</t>
  </si>
  <si>
    <t>IC69</t>
  </si>
  <si>
    <t>IC70</t>
  </si>
  <si>
    <t>IC71</t>
  </si>
  <si>
    <t>IC72</t>
  </si>
  <si>
    <t>IC73</t>
  </si>
  <si>
    <t>IC74</t>
  </si>
  <si>
    <t>IO1</t>
  </si>
  <si>
    <t>IO2</t>
  </si>
  <si>
    <t>IO3</t>
  </si>
  <si>
    <t>IO4</t>
  </si>
  <si>
    <t>IO5</t>
  </si>
  <si>
    <t>IO6</t>
  </si>
  <si>
    <t>IO7</t>
  </si>
  <si>
    <t>IO8</t>
  </si>
  <si>
    <t>IO9</t>
  </si>
  <si>
    <t>IO10</t>
  </si>
  <si>
    <t>IO11</t>
  </si>
  <si>
    <t>IO12</t>
  </si>
  <si>
    <t>IO13</t>
  </si>
  <si>
    <t>IO14</t>
  </si>
  <si>
    <t>IO15</t>
  </si>
  <si>
    <t>IO16</t>
  </si>
  <si>
    <t>IO17</t>
  </si>
  <si>
    <t>IO18</t>
  </si>
  <si>
    <t>IO19</t>
  </si>
  <si>
    <t>IO20</t>
  </si>
  <si>
    <t>IO21</t>
  </si>
  <si>
    <t>IO22</t>
  </si>
  <si>
    <t>IO23</t>
  </si>
  <si>
    <t>IO24</t>
  </si>
  <si>
    <t>IO25</t>
  </si>
  <si>
    <t>IO26</t>
  </si>
  <si>
    <t>IO27</t>
  </si>
  <si>
    <t>IO28</t>
  </si>
  <si>
    <t>IO29</t>
  </si>
  <si>
    <t>IO30</t>
  </si>
  <si>
    <t>IO31</t>
  </si>
  <si>
    <t>IO32</t>
  </si>
  <si>
    <t>OO1</t>
  </si>
  <si>
    <t>OO2</t>
  </si>
  <si>
    <t>OO3</t>
  </si>
  <si>
    <t>OO4</t>
  </si>
  <si>
    <t>OO5</t>
  </si>
  <si>
    <t>OO6</t>
  </si>
  <si>
    <t>OO7</t>
  </si>
  <si>
    <t>OO8</t>
  </si>
  <si>
    <t>OO9</t>
  </si>
  <si>
    <t>OO10</t>
  </si>
  <si>
    <t>OO11</t>
  </si>
  <si>
    <t>OO12</t>
  </si>
  <si>
    <t>OO13</t>
  </si>
  <si>
    <t>Procurement</t>
  </si>
  <si>
    <t>AMI Technology</t>
  </si>
  <si>
    <t>AMI Mass Rollout</t>
  </si>
  <si>
    <t>Meter Rollout Management - Operations</t>
  </si>
  <si>
    <t>Business &amp; Industry Transition</t>
  </si>
  <si>
    <t>AMI Acceptance Testing</t>
  </si>
  <si>
    <t>PC23</t>
  </si>
  <si>
    <t>PC24</t>
  </si>
  <si>
    <t>PC25</t>
  </si>
  <si>
    <t>PC26</t>
  </si>
  <si>
    <t>PC27</t>
  </si>
  <si>
    <t>PC28</t>
  </si>
  <si>
    <t>AIMRO Model - Trials OPEX</t>
  </si>
  <si>
    <t>Selection &amp; Procurement Trials (including DPI Trials)</t>
  </si>
  <si>
    <t>TO1</t>
  </si>
  <si>
    <t>Project Management</t>
  </si>
  <si>
    <t>IC75</t>
  </si>
  <si>
    <t>Meter Price Review / AER Budget</t>
  </si>
  <si>
    <t>Cost of 3G Meter Purchase pa (Including Adds/Alts)</t>
  </si>
  <si>
    <t>Single Phase off peak</t>
  </si>
  <si>
    <t>3G meters - Comms installation</t>
  </si>
  <si>
    <t>Project Post Implementation Support</t>
  </si>
  <si>
    <t>IT Infrastructure, Hardware &amp; Platform Support</t>
  </si>
  <si>
    <t>Retailer Service Orders</t>
  </si>
  <si>
    <t>Read Data &amp; Send</t>
  </si>
  <si>
    <t>Manage Meter Assets</t>
  </si>
  <si>
    <t>Customer Relations</t>
  </si>
  <si>
    <t>Manage Operations</t>
  </si>
  <si>
    <t>Manage Outages</t>
  </si>
  <si>
    <t>Strategic Planning</t>
  </si>
  <si>
    <t xml:space="preserve">Manage AIMRO Comms </t>
  </si>
  <si>
    <t>Pricing</t>
  </si>
  <si>
    <t>Billing</t>
  </si>
  <si>
    <t>Meter Disconnection</t>
  </si>
  <si>
    <t>Comms/Meter Reboot</t>
  </si>
  <si>
    <t>Rollout Claims &amp; Complaints</t>
  </si>
  <si>
    <t>System Integrator Costs</t>
  </si>
  <si>
    <t>AIMRO Program Management Office</t>
  </si>
  <si>
    <t>Industry Development</t>
  </si>
  <si>
    <t>Financial Models</t>
  </si>
  <si>
    <t>Program Accommodation &amp; Facilities Allocation</t>
  </si>
  <si>
    <t>Software Licence and Maintenance</t>
  </si>
  <si>
    <t>Enterprise Reporting System</t>
  </si>
  <si>
    <t>Connection Point Management</t>
  </si>
  <si>
    <t>Workforce Scheduling and Mobility</t>
  </si>
  <si>
    <t>Market Interaction &amp; Integration</t>
  </si>
  <si>
    <t>Meter Data Management System</t>
  </si>
  <si>
    <t>Outage Management System &amp; DMS</t>
  </si>
  <si>
    <t>Network Revenue Management System</t>
  </si>
  <si>
    <t>Asset Management</t>
  </si>
  <si>
    <t>Network Management System</t>
  </si>
  <si>
    <t>GIS</t>
  </si>
  <si>
    <t>Mobility and Scheduling System</t>
  </si>
  <si>
    <t>Middleware/ B2B &amp; B2M</t>
  </si>
  <si>
    <t>Revenue Management System</t>
  </si>
  <si>
    <t>Hardware</t>
  </si>
  <si>
    <t>Infrastructure</t>
  </si>
  <si>
    <t>CATS</t>
  </si>
  <si>
    <t>Change Requests</t>
  </si>
  <si>
    <t>B2B/B2M for AMI</t>
  </si>
  <si>
    <t>Meter Contestability</t>
  </si>
  <si>
    <t>Licence Maintenance</t>
  </si>
  <si>
    <t>Tier 2/3 Support</t>
  </si>
  <si>
    <t>Hardware/Infrastructure Support</t>
  </si>
  <si>
    <t>Existing Maintenance &amp; Support CIS+</t>
  </si>
  <si>
    <t>Leased Line Costs to Telco Provider ($ per month)</t>
  </si>
  <si>
    <t>Cost of Private IP network ($ per month)</t>
  </si>
  <si>
    <t>Mesh Data Concentrator $ per meter per month</t>
  </si>
  <si>
    <t>Point to Point 3G Meter $ per meter per month</t>
  </si>
  <si>
    <t>Contract</t>
  </si>
  <si>
    <t>Instructions</t>
  </si>
  <si>
    <t>Data input values are not to be rounded to $'000s or $'000,000s but input as individual $ units.</t>
  </si>
  <si>
    <t>Nominal $</t>
  </si>
  <si>
    <t>Actual</t>
  </si>
  <si>
    <t>Forecast</t>
  </si>
  <si>
    <t xml:space="preserve">These templates are for the AMI Budget application (2012-15) </t>
  </si>
  <si>
    <t>AMI Costs for 2009 to 2011 are to be expressed in</t>
  </si>
  <si>
    <t>AMI Costs for 2012 - 2015 are to be expressed in</t>
  </si>
  <si>
    <t>Real 2011 $</t>
  </si>
  <si>
    <t>Note : If "Actual" data for 2010 is not available at time of submission then "Best Estimate" is acceptable.</t>
  </si>
  <si>
    <t>AMI COSTS 2009 - 2015</t>
  </si>
  <si>
    <t>CAPITAL EXPENDITURE</t>
  </si>
  <si>
    <t>Telecommunications systems and IT systems - 7 year regulatory life</t>
  </si>
  <si>
    <t>Advanced metering infrastructure and associated systems - 15 year regulatory life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</si>
  <si>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</si>
  <si>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</si>
  <si>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</si>
  <si>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</si>
  <si>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</si>
  <si>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Distributor Data input fields are shaded</t>
  </si>
  <si>
    <t>Non Mass Rollout METER INSTALL COSTS</t>
  </si>
  <si>
    <t>AMI Meters</t>
  </si>
  <si>
    <t>Non AMI Meters</t>
  </si>
  <si>
    <t>Accumulation Meters</t>
  </si>
  <si>
    <t>Manually Read Interval meters</t>
  </si>
  <si>
    <t>Other (include CT's etc)</t>
  </si>
  <si>
    <t>Non Mass Rollout METER FAULT REPLACEMENTS</t>
  </si>
  <si>
    <t>Non Mass Rollout METER PURCHASE COSTS</t>
  </si>
  <si>
    <t>Cost of Mesh Meter Purchase pa (Including Adds/Alts)</t>
  </si>
  <si>
    <t>Other Meters</t>
  </si>
  <si>
    <t xml:space="preserve"> Install Cost of Mesh Meters pa</t>
  </si>
  <si>
    <t>Current Transformers and time switches</t>
  </si>
  <si>
    <t>Regulatory and Commercial Management</t>
  </si>
  <si>
    <t>Regulatory management</t>
  </si>
  <si>
    <t>Commercial management</t>
  </si>
  <si>
    <t>2 Element Metering</t>
  </si>
  <si>
    <t>2nd Meter Provider</t>
  </si>
  <si>
    <t>Distributor Name :  UED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</si>
</sst>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164" formatCode="#,##0;\(#,##0\)"/>
    <numFmt numFmtId="165" formatCode="_-* #,##0.00_-;[Red]\(#,##0.00\)_-;_-* &quot;-&quot;??_-;_-@_-"/>
    <numFmt numFmtId="166" formatCode="_-&quot;$&quot;* #,##0_-;\-&quot;$&quot;* #,##0_-;_-&quot;$&quot;* &quot;-&quot;??_-;_-@_-"/>
    <numFmt numFmtId="167" formatCode="#,##0&quot;)&quot;;\(#,##0\)&quot;)&quot;"/>
    <numFmt numFmtId="168" formatCode="#,##0.00;\(#,##0.00\)"/>
    <numFmt numFmtId="169" formatCode="0.0%"/>
  </numFmts>
  <fonts count="32">
    <font>
      <sz val="10"/>
      <name val="Arial"/>
    </font>
    <font>
      <sz val="1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1"/>
      <name val="Times New Roman"/>
      <family val="1"/>
    </font>
    <font>
      <b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u/>
      <sz val="10"/>
      <color indexed="9"/>
      <name val="Arial"/>
      <family val="2"/>
    </font>
    <font>
      <b/>
      <sz val="12"/>
      <color indexed="10"/>
      <name val="Arial"/>
      <family val="2"/>
    </font>
    <font>
      <b/>
      <strike/>
      <sz val="10"/>
      <color indexed="10"/>
      <name val="Arial"/>
      <family val="2"/>
    </font>
    <font>
      <sz val="8"/>
      <color indexed="10"/>
      <name val="Arial"/>
      <family val="2"/>
    </font>
    <font>
      <strike/>
      <sz val="8"/>
      <color indexed="10"/>
      <name val="Arial"/>
      <family val="2"/>
    </font>
    <font>
      <b/>
      <sz val="10"/>
      <color indexed="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lightTrellis"/>
    </fill>
    <fill>
      <patternFill patternType="lightTrellis">
        <bgColor indexed="18"/>
      </patternFill>
    </fill>
    <fill>
      <patternFill patternType="lightGray"/>
    </fill>
    <fill>
      <patternFill patternType="lightGray">
        <bgColor indexed="18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165" fontId="3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73">
    <xf numFmtId="0" fontId="0" fillId="0" borderId="0" xfId="0" applyNumberFormat="1"/>
    <xf numFmtId="164" fontId="2" fillId="2" borderId="1" xfId="0" applyNumberFormat="1" applyFont="1" applyFill="1" applyBorder="1"/>
    <xf numFmtId="164" fontId="0" fillId="0" borderId="0" xfId="0" applyNumberFormat="1"/>
    <xf numFmtId="165" fontId="4" fillId="0" borderId="2" xfId="0" applyNumberFormat="1" applyFont="1" applyFill="1" applyBorder="1"/>
    <xf numFmtId="0" fontId="4" fillId="0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/>
    <xf numFmtId="0" fontId="5" fillId="2" borderId="1" xfId="0" applyNumberFormat="1" applyFont="1" applyFill="1" applyBorder="1"/>
    <xf numFmtId="164" fontId="6" fillId="2" borderId="1" xfId="0" applyNumberFormat="1" applyFont="1" applyFill="1" applyBorder="1"/>
    <xf numFmtId="0" fontId="6" fillId="2" borderId="1" xfId="0" applyNumberFormat="1" applyFont="1" applyFill="1" applyBorder="1"/>
    <xf numFmtId="165" fontId="7" fillId="0" borderId="0" xfId="0" applyNumberFormat="1" applyFont="1"/>
    <xf numFmtId="164" fontId="8" fillId="0" borderId="0" xfId="6" applyFont="1" applyFill="1" applyBorder="1"/>
    <xf numFmtId="164" fontId="1" fillId="0" borderId="0" xfId="6" applyBorder="1"/>
    <xf numFmtId="2" fontId="9" fillId="0" borderId="0" xfId="6" applyNumberFormat="1" applyFont="1" applyFill="1" applyBorder="1" applyAlignment="1">
      <alignment horizontal="center"/>
    </xf>
    <xf numFmtId="164" fontId="0" fillId="0" borderId="0" xfId="0" applyNumberFormat="1" applyBorder="1"/>
    <xf numFmtId="164" fontId="4" fillId="0" borderId="2" xfId="6" applyFont="1" applyFill="1" applyBorder="1"/>
    <xf numFmtId="164" fontId="1" fillId="0" borderId="0" xfId="6" applyFont="1"/>
    <xf numFmtId="164" fontId="1" fillId="0" borderId="0" xfId="6"/>
    <xf numFmtId="164" fontId="4" fillId="0" borderId="0" xfId="0" applyNumberFormat="1" applyFont="1"/>
    <xf numFmtId="164" fontId="9" fillId="0" borderId="0" xfId="6" applyFont="1" applyFill="1" applyBorder="1" applyAlignment="1">
      <alignment horizontal="center"/>
    </xf>
    <xf numFmtId="164" fontId="1" fillId="0" borderId="0" xfId="6" applyFont="1" applyBorder="1"/>
    <xf numFmtId="164" fontId="9" fillId="0" borderId="0" xfId="6" applyFont="1" applyFill="1" applyBorder="1"/>
    <xf numFmtId="164" fontId="1" fillId="0" borderId="3" xfId="6" applyFont="1" applyBorder="1"/>
    <xf numFmtId="164" fontId="1" fillId="0" borderId="4" xfId="6" applyFont="1" applyBorder="1"/>
    <xf numFmtId="164" fontId="4" fillId="0" borderId="0" xfId="6" applyFont="1" applyFill="1" applyBorder="1"/>
    <xf numFmtId="165" fontId="2" fillId="2" borderId="5" xfId="0" applyNumberFormat="1" applyFont="1" applyFill="1" applyBorder="1"/>
    <xf numFmtId="165" fontId="3" fillId="0" borderId="0" xfId="0" applyNumberFormat="1" applyFont="1"/>
    <xf numFmtId="165" fontId="6" fillId="2" borderId="1" xfId="0" applyNumberFormat="1" applyFont="1" applyFill="1" applyBorder="1"/>
    <xf numFmtId="165" fontId="4" fillId="0" borderId="0" xfId="0" applyNumberFormat="1" applyFont="1"/>
    <xf numFmtId="165" fontId="4" fillId="0" borderId="2" xfId="0" applyNumberFormat="1" applyFont="1" applyBorder="1"/>
    <xf numFmtId="165" fontId="4" fillId="0" borderId="6" xfId="0" applyNumberFormat="1" applyFont="1" applyBorder="1"/>
    <xf numFmtId="44" fontId="1" fillId="0" borderId="0" xfId="2" applyFont="1"/>
    <xf numFmtId="165" fontId="2" fillId="2" borderId="1" xfId="0" applyNumberFormat="1" applyFont="1" applyFill="1" applyBorder="1"/>
    <xf numFmtId="164" fontId="1" fillId="0" borderId="0" xfId="6" applyFont="1" applyBorder="1" applyAlignment="1">
      <alignment horizontal="left"/>
    </xf>
    <xf numFmtId="165" fontId="3" fillId="0" borderId="0" xfId="0" applyNumberFormat="1" applyFont="1" applyBorder="1"/>
    <xf numFmtId="0" fontId="1" fillId="0" borderId="0" xfId="7"/>
    <xf numFmtId="0" fontId="1" fillId="0" borderId="0" xfId="7" applyFill="1"/>
    <xf numFmtId="0" fontId="1" fillId="0" borderId="7" xfId="7" applyFill="1" applyBorder="1"/>
    <xf numFmtId="0" fontId="4" fillId="0" borderId="0" xfId="7" applyFont="1"/>
    <xf numFmtId="0" fontId="1" fillId="0" borderId="0" xfId="7" applyFont="1"/>
    <xf numFmtId="0" fontId="7" fillId="0" borderId="0" xfId="7" applyFont="1"/>
    <xf numFmtId="165" fontId="2" fillId="2" borderId="0" xfId="0" applyNumberFormat="1" applyFont="1" applyFill="1" applyBorder="1"/>
    <xf numFmtId="164" fontId="4" fillId="0" borderId="1" xfId="6" applyFont="1" applyFill="1" applyBorder="1"/>
    <xf numFmtId="1" fontId="4" fillId="0" borderId="2" xfId="6" applyNumberFormat="1" applyFont="1" applyFill="1" applyBorder="1" applyAlignment="1">
      <alignment horizontal="right" wrapText="1"/>
    </xf>
    <xf numFmtId="164" fontId="1" fillId="0" borderId="8" xfId="6" applyFill="1" applyBorder="1"/>
    <xf numFmtId="0" fontId="1" fillId="0" borderId="0" xfId="5"/>
    <xf numFmtId="0" fontId="1" fillId="0" borderId="0" xfId="5" applyFont="1"/>
    <xf numFmtId="164" fontId="12" fillId="0" borderId="0" xfId="6" applyFont="1" applyFill="1" applyBorder="1" applyAlignment="1">
      <alignment horizontal="left"/>
    </xf>
    <xf numFmtId="0" fontId="11" fillId="0" borderId="0" xfId="5" applyFont="1"/>
    <xf numFmtId="167" fontId="4" fillId="0" borderId="1" xfId="6" applyNumberFormat="1" applyFont="1" applyFill="1" applyBorder="1" applyAlignment="1">
      <alignment horizontal="left"/>
    </xf>
    <xf numFmtId="164" fontId="4" fillId="0" borderId="2" xfId="6" applyFont="1" applyFill="1" applyBorder="1" applyAlignment="1">
      <alignment horizontal="left"/>
    </xf>
    <xf numFmtId="164" fontId="7" fillId="0" borderId="2" xfId="6" applyFont="1" applyFill="1" applyBorder="1" applyAlignment="1">
      <alignment horizontal="left"/>
    </xf>
    <xf numFmtId="164" fontId="7" fillId="0" borderId="8" xfId="6" applyFont="1" applyFill="1" applyBorder="1" applyAlignment="1">
      <alignment horizontal="left"/>
    </xf>
    <xf numFmtId="164" fontId="1" fillId="0" borderId="5" xfId="6" applyFont="1" applyBorder="1" applyAlignment="1">
      <alignment horizontal="left"/>
    </xf>
    <xf numFmtId="0" fontId="1" fillId="0" borderId="5" xfId="5" applyBorder="1"/>
    <xf numFmtId="164" fontId="4" fillId="0" borderId="0" xfId="6" applyFont="1" applyFill="1"/>
    <xf numFmtId="164" fontId="11" fillId="0" borderId="0" xfId="6" applyFont="1"/>
    <xf numFmtId="164" fontId="13" fillId="0" borderId="0" xfId="6" applyFont="1" applyFill="1"/>
    <xf numFmtId="164" fontId="12" fillId="0" borderId="0" xfId="6" applyFont="1" applyFill="1" applyBorder="1" applyAlignment="1">
      <alignment horizontal="right"/>
    </xf>
    <xf numFmtId="164" fontId="10" fillId="0" borderId="0" xfId="6" applyFont="1" applyFill="1"/>
    <xf numFmtId="3" fontId="1" fillId="0" borderId="0" xfId="6" applyNumberFormat="1" applyFont="1" applyAlignment="1">
      <alignment horizontal="right"/>
    </xf>
    <xf numFmtId="164" fontId="7" fillId="0" borderId="8" xfId="6" applyFont="1" applyFill="1" applyBorder="1"/>
    <xf numFmtId="0" fontId="1" fillId="0" borderId="0" xfId="5" applyAlignment="1">
      <alignment horizontal="right"/>
    </xf>
    <xf numFmtId="44" fontId="1" fillId="0" borderId="0" xfId="2"/>
    <xf numFmtId="44" fontId="1" fillId="0" borderId="0" xfId="2" applyFont="1" applyAlignment="1">
      <alignment horizontal="left"/>
    </xf>
    <xf numFmtId="164" fontId="4" fillId="0" borderId="0" xfId="6" applyFont="1"/>
    <xf numFmtId="164" fontId="4" fillId="0" borderId="6" xfId="6" applyFont="1" applyBorder="1"/>
    <xf numFmtId="168" fontId="1" fillId="0" borderId="0" xfId="6" applyNumberFormat="1"/>
    <xf numFmtId="0" fontId="14" fillId="0" borderId="0" xfId="7" applyFont="1"/>
    <xf numFmtId="165" fontId="6" fillId="2" borderId="0" xfId="0" applyNumberFormat="1" applyFont="1" applyFill="1"/>
    <xf numFmtId="0" fontId="4" fillId="0" borderId="5" xfId="7" applyFont="1" applyBorder="1"/>
    <xf numFmtId="165" fontId="4" fillId="0" borderId="0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4" fillId="0" borderId="5" xfId="0" applyNumberFormat="1" applyFont="1" applyFill="1" applyBorder="1"/>
    <xf numFmtId="165" fontId="14" fillId="0" borderId="0" xfId="0" applyNumberFormat="1" applyFont="1"/>
    <xf numFmtId="165" fontId="4" fillId="3" borderId="0" xfId="0" applyNumberFormat="1" applyFont="1" applyFill="1"/>
    <xf numFmtId="165" fontId="14" fillId="3" borderId="0" xfId="0" applyNumberFormat="1" applyFont="1" applyFill="1"/>
    <xf numFmtId="165" fontId="6" fillId="4" borderId="0" xfId="0" applyNumberFormat="1" applyFont="1" applyFill="1"/>
    <xf numFmtId="165" fontId="3" fillId="3" borderId="0" xfId="0" applyNumberFormat="1" applyFont="1" applyFill="1"/>
    <xf numFmtId="0" fontId="1" fillId="3" borderId="0" xfId="7" applyFill="1"/>
    <xf numFmtId="0" fontId="4" fillId="3" borderId="5" xfId="7" applyFont="1" applyFill="1" applyBorder="1"/>
    <xf numFmtId="165" fontId="3" fillId="3" borderId="0" xfId="0" applyNumberFormat="1" applyFont="1" applyFill="1" applyBorder="1"/>
    <xf numFmtId="165" fontId="4" fillId="3" borderId="0" xfId="0" applyNumberFormat="1" applyFont="1" applyFill="1" applyBorder="1" applyAlignment="1">
      <alignment horizontal="right"/>
    </xf>
    <xf numFmtId="165" fontId="3" fillId="3" borderId="3" xfId="0" applyNumberFormat="1" applyFont="1" applyFill="1" applyBorder="1" applyAlignment="1">
      <alignment horizontal="right"/>
    </xf>
    <xf numFmtId="0" fontId="1" fillId="3" borderId="0" xfId="7" applyFill="1" applyBorder="1"/>
    <xf numFmtId="165" fontId="4" fillId="3" borderId="5" xfId="0" applyNumberFormat="1" applyFont="1" applyFill="1" applyBorder="1"/>
    <xf numFmtId="164" fontId="1" fillId="5" borderId="0" xfId="6" applyFill="1" applyBorder="1"/>
    <xf numFmtId="164" fontId="6" fillId="6" borderId="1" xfId="0" applyNumberFormat="1" applyFont="1" applyFill="1" applyBorder="1"/>
    <xf numFmtId="164" fontId="1" fillId="5" borderId="0" xfId="6" applyFont="1" applyFill="1"/>
    <xf numFmtId="165" fontId="3" fillId="0" borderId="0" xfId="0" applyNumberFormat="1" applyFont="1" applyAlignment="1"/>
    <xf numFmtId="165" fontId="3" fillId="0" borderId="0" xfId="0" applyNumberFormat="1" applyFont="1" applyFill="1" applyAlignment="1"/>
    <xf numFmtId="165" fontId="4" fillId="0" borderId="5" xfId="0" applyNumberFormat="1" applyFont="1" applyBorder="1" applyAlignment="1">
      <alignment horizontal="center"/>
    </xf>
    <xf numFmtId="3" fontId="16" fillId="7" borderId="9" xfId="0" applyNumberFormat="1" applyFont="1" applyFill="1" applyBorder="1" applyAlignment="1"/>
    <xf numFmtId="3" fontId="16" fillId="0" borderId="9" xfId="0" applyNumberFormat="1" applyFont="1" applyFill="1" applyBorder="1" applyAlignment="1"/>
    <xf numFmtId="165" fontId="3" fillId="7" borderId="0" xfId="0" applyNumberFormat="1" applyFont="1" applyFill="1"/>
    <xf numFmtId="165" fontId="17" fillId="7" borderId="0" xfId="0" applyNumberFormat="1" applyFont="1" applyFill="1" applyAlignment="1">
      <alignment horizontal="left"/>
    </xf>
    <xf numFmtId="164" fontId="0" fillId="7" borderId="0" xfId="0" applyNumberFormat="1" applyFill="1"/>
    <xf numFmtId="164" fontId="0" fillId="0" borderId="0" xfId="0" applyNumberFormat="1" applyFill="1"/>
    <xf numFmtId="0" fontId="1" fillId="7" borderId="0" xfId="5" applyFill="1"/>
    <xf numFmtId="0" fontId="0" fillId="7" borderId="0" xfId="0" applyNumberFormat="1" applyFill="1"/>
    <xf numFmtId="165" fontId="20" fillId="7" borderId="0" xfId="0" quotePrefix="1" applyNumberFormat="1" applyFont="1" applyFill="1" applyBorder="1" applyAlignment="1">
      <alignment horizontal="left"/>
    </xf>
    <xf numFmtId="3" fontId="21" fillId="7" borderId="10" xfId="0" applyNumberFormat="1" applyFont="1" applyFill="1" applyBorder="1" applyAlignment="1"/>
    <xf numFmtId="3" fontId="21" fillId="7" borderId="11" xfId="0" applyNumberFormat="1" applyFont="1" applyFill="1" applyBorder="1" applyAlignment="1"/>
    <xf numFmtId="3" fontId="16" fillId="7" borderId="10" xfId="0" applyNumberFormat="1" applyFont="1" applyFill="1" applyBorder="1" applyAlignment="1"/>
    <xf numFmtId="164" fontId="23" fillId="8" borderId="0" xfId="0" applyNumberFormat="1" applyFont="1" applyFill="1"/>
    <xf numFmtId="3" fontId="11" fillId="8" borderId="6" xfId="0" applyNumberFormat="1" applyFont="1" applyFill="1" applyBorder="1"/>
    <xf numFmtId="0" fontId="17" fillId="0" borderId="0" xfId="0" applyFont="1" applyAlignment="1"/>
    <xf numFmtId="0" fontId="0" fillId="0" borderId="0" xfId="0" applyAlignment="1"/>
    <xf numFmtId="0" fontId="4" fillId="0" borderId="0" xfId="0" applyFont="1" applyFill="1" applyAlignment="1"/>
    <xf numFmtId="0" fontId="9" fillId="7" borderId="5" xfId="0" applyFont="1" applyFill="1" applyBorder="1" applyAlignment="1"/>
    <xf numFmtId="0" fontId="18" fillId="0" borderId="0" xfId="0" applyFont="1" applyFill="1" applyAlignment="1"/>
    <xf numFmtId="0" fontId="4" fillId="0" borderId="0" xfId="0" applyFont="1" applyAlignment="1"/>
    <xf numFmtId="0" fontId="1" fillId="0" borderId="0" xfId="0" applyFont="1" applyAlignment="1"/>
    <xf numFmtId="0" fontId="19" fillId="8" borderId="5" xfId="0" applyFont="1" applyFill="1" applyBorder="1" applyAlignment="1">
      <alignment horizontal="center"/>
    </xf>
    <xf numFmtId="0" fontId="7" fillId="0" borderId="0" xfId="8" applyFont="1" applyAlignment="1"/>
    <xf numFmtId="0" fontId="4" fillId="0" borderId="0" xfId="0" applyFont="1" applyBorder="1" applyAlignment="1"/>
    <xf numFmtId="0" fontId="1" fillId="0" borderId="0" xfId="0" applyFont="1" applyBorder="1" applyAlignment="1"/>
    <xf numFmtId="0" fontId="19" fillId="0" borderId="0" xfId="0" applyFont="1" applyFill="1" applyBorder="1" applyAlignment="1">
      <alignment horizontal="center"/>
    </xf>
    <xf numFmtId="0" fontId="7" fillId="0" borderId="0" xfId="8" applyFont="1" applyBorder="1" applyAlignment="1"/>
    <xf numFmtId="0" fontId="1" fillId="0" borderId="0" xfId="0" applyNumberFormat="1" applyFont="1"/>
    <xf numFmtId="3" fontId="22" fillId="0" borderId="9" xfId="0" applyNumberFormat="1" applyFont="1" applyBorder="1" applyAlignment="1"/>
    <xf numFmtId="3" fontId="22" fillId="0" borderId="0" xfId="0" applyNumberFormat="1" applyFont="1" applyAlignment="1"/>
    <xf numFmtId="3" fontId="22" fillId="0" borderId="9" xfId="0" applyNumberFormat="1" applyFont="1" applyFill="1" applyBorder="1" applyAlignment="1"/>
    <xf numFmtId="3" fontId="22" fillId="0" borderId="0" xfId="0" applyNumberFormat="1" applyFont="1" applyFill="1" applyAlignment="1"/>
    <xf numFmtId="3" fontId="22" fillId="0" borderId="10" xfId="0" applyNumberFormat="1" applyFont="1" applyBorder="1" applyAlignment="1"/>
    <xf numFmtId="0" fontId="22" fillId="0" borderId="0" xfId="0" applyNumberFormat="1" applyFont="1"/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165" fontId="10" fillId="0" borderId="0" xfId="0" applyNumberFormat="1" applyFont="1"/>
    <xf numFmtId="165" fontId="22" fillId="0" borderId="0" xfId="0" applyNumberFormat="1" applyFont="1"/>
    <xf numFmtId="165" fontId="1" fillId="0" borderId="0" xfId="0" applyNumberFormat="1" applyFont="1" applyAlignment="1">
      <alignment wrapText="1"/>
    </xf>
    <xf numFmtId="165" fontId="22" fillId="0" borderId="0" xfId="0" applyNumberFormat="1" applyFont="1" applyAlignment="1">
      <alignment horizontal="center"/>
    </xf>
    <xf numFmtId="165" fontId="10" fillId="0" borderId="2" xfId="0" applyNumberFormat="1" applyFont="1" applyBorder="1"/>
    <xf numFmtId="3" fontId="22" fillId="7" borderId="10" xfId="0" applyNumberFormat="1" applyFont="1" applyFill="1" applyBorder="1" applyAlignment="1"/>
    <xf numFmtId="3" fontId="21" fillId="7" borderId="9" xfId="0" applyNumberFormat="1" applyFont="1" applyFill="1" applyBorder="1" applyAlignment="1"/>
    <xf numFmtId="3" fontId="7" fillId="0" borderId="9" xfId="0" applyNumberFormat="1" applyFont="1" applyBorder="1" applyAlignment="1"/>
    <xf numFmtId="3" fontId="7" fillId="0" borderId="0" xfId="0" applyNumberFormat="1" applyFont="1" applyAlignment="1"/>
    <xf numFmtId="3" fontId="7" fillId="0" borderId="10" xfId="0" applyNumberFormat="1" applyFont="1" applyBorder="1" applyAlignment="1"/>
    <xf numFmtId="0" fontId="7" fillId="0" borderId="0" xfId="0" applyNumberFormat="1" applyFont="1"/>
    <xf numFmtId="164" fontId="1" fillId="0" borderId="0" xfId="0" applyNumberFormat="1" applyFont="1"/>
    <xf numFmtId="164" fontId="22" fillId="0" borderId="0" xfId="0" applyNumberFormat="1" applyFont="1"/>
    <xf numFmtId="164" fontId="22" fillId="0" borderId="0" xfId="6" applyFont="1" applyBorder="1"/>
    <xf numFmtId="164" fontId="22" fillId="0" borderId="0" xfId="6" applyFont="1"/>
    <xf numFmtId="164" fontId="22" fillId="5" borderId="0" xfId="6" applyFont="1" applyFill="1" applyBorder="1"/>
    <xf numFmtId="164" fontId="1" fillId="5" borderId="0" xfId="6" applyFont="1" applyFill="1" applyBorder="1"/>
    <xf numFmtId="164" fontId="1" fillId="0" borderId="0" xfId="0" applyNumberFormat="1" applyFont="1" applyBorder="1"/>
    <xf numFmtId="165" fontId="1" fillId="0" borderId="0" xfId="0" applyNumberFormat="1" applyFont="1" applyBorder="1"/>
    <xf numFmtId="164" fontId="22" fillId="0" borderId="0" xfId="6" applyFont="1" applyBorder="1" applyAlignment="1">
      <alignment horizontal="left"/>
    </xf>
    <xf numFmtId="165" fontId="22" fillId="0" borderId="0" xfId="0" applyNumberFormat="1" applyFont="1" applyBorder="1"/>
    <xf numFmtId="164" fontId="10" fillId="0" borderId="2" xfId="6" applyFont="1" applyFill="1" applyBorder="1"/>
    <xf numFmtId="0" fontId="22" fillId="0" borderId="0" xfId="7" applyFont="1"/>
    <xf numFmtId="0" fontId="10" fillId="0" borderId="0" xfId="7" applyFont="1"/>
    <xf numFmtId="0" fontId="10" fillId="5" borderId="0" xfId="7" applyFont="1" applyFill="1"/>
    <xf numFmtId="3" fontId="22" fillId="0" borderId="12" xfId="0" applyNumberFormat="1" applyFont="1" applyBorder="1" applyAlignment="1"/>
    <xf numFmtId="3" fontId="7" fillId="7" borderId="10" xfId="0" applyNumberFormat="1" applyFont="1" applyFill="1" applyBorder="1" applyAlignment="1"/>
    <xf numFmtId="3" fontId="22" fillId="0" borderId="0" xfId="0" applyNumberFormat="1" applyFont="1" applyBorder="1" applyAlignment="1"/>
    <xf numFmtId="3" fontId="1" fillId="7" borderId="10" xfId="0" applyNumberFormat="1" applyFont="1" applyFill="1" applyBorder="1" applyAlignment="1"/>
    <xf numFmtId="3" fontId="1" fillId="0" borderId="10" xfId="0" applyNumberFormat="1" applyFont="1" applyBorder="1" applyAlignment="1"/>
    <xf numFmtId="166" fontId="4" fillId="0" borderId="0" xfId="2" applyNumberFormat="1" applyFont="1" applyBorder="1"/>
    <xf numFmtId="0" fontId="23" fillId="0" borderId="0" xfId="0" applyFont="1" applyAlignment="1"/>
    <xf numFmtId="3" fontId="0" fillId="0" borderId="0" xfId="0" applyNumberFormat="1" applyFill="1" applyAlignment="1"/>
    <xf numFmtId="3" fontId="0" fillId="0" borderId="0" xfId="0" applyNumberFormat="1" applyAlignment="1"/>
    <xf numFmtId="0" fontId="7" fillId="0" borderId="0" xfId="0" applyFont="1" applyFill="1"/>
    <xf numFmtId="0" fontId="7" fillId="0" borderId="0" xfId="0" applyFont="1" applyFill="1" applyBorder="1"/>
    <xf numFmtId="0" fontId="4" fillId="0" borderId="0" xfId="0" applyFont="1" applyFill="1"/>
    <xf numFmtId="0" fontId="4" fillId="0" borderId="13" xfId="0" applyFont="1" applyFill="1" applyBorder="1"/>
    <xf numFmtId="0" fontId="7" fillId="0" borderId="14" xfId="0" applyFont="1" applyFill="1" applyBorder="1"/>
    <xf numFmtId="0" fontId="7" fillId="0" borderId="15" xfId="0" applyFont="1" applyFill="1" applyBorder="1"/>
    <xf numFmtId="0" fontId="7" fillId="0" borderId="16" xfId="0" applyFont="1" applyFill="1" applyBorder="1"/>
    <xf numFmtId="0" fontId="4" fillId="0" borderId="17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0" xfId="0"/>
    <xf numFmtId="0" fontId="4" fillId="0" borderId="1" xfId="0" quotePrefix="1" applyFont="1" applyFill="1" applyBorder="1" applyAlignment="1">
      <alignment horizontal="right"/>
    </xf>
    <xf numFmtId="0" fontId="4" fillId="0" borderId="2" xfId="0" quotePrefix="1" applyFont="1" applyFill="1" applyBorder="1" applyAlignment="1">
      <alignment horizontal="right"/>
    </xf>
    <xf numFmtId="0" fontId="4" fillId="0" borderId="4" xfId="0" quotePrefix="1" applyFont="1" applyFill="1" applyBorder="1" applyAlignment="1">
      <alignment horizontal="right"/>
    </xf>
    <xf numFmtId="0" fontId="4" fillId="0" borderId="18" xfId="0" quotePrefix="1" applyFont="1" applyFill="1" applyBorder="1" applyAlignment="1">
      <alignment horizontal="right"/>
    </xf>
    <xf numFmtId="0" fontId="4" fillId="0" borderId="7" xfId="0" quotePrefix="1" applyFont="1" applyFill="1" applyBorder="1" applyAlignment="1">
      <alignment horizontal="right"/>
    </xf>
    <xf numFmtId="0" fontId="26" fillId="9" borderId="17" xfId="0" applyFont="1" applyFill="1" applyBorder="1"/>
    <xf numFmtId="0" fontId="26" fillId="0" borderId="17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3" fontId="7" fillId="7" borderId="0" xfId="0" applyNumberFormat="1" applyFont="1" applyFill="1" applyBorder="1"/>
    <xf numFmtId="3" fontId="7" fillId="7" borderId="19" xfId="0" applyNumberFormat="1" applyFont="1" applyFill="1" applyBorder="1"/>
    <xf numFmtId="3" fontId="7" fillId="0" borderId="6" xfId="0" applyNumberFormat="1" applyFont="1" applyFill="1" applyBorder="1"/>
    <xf numFmtId="3" fontId="7" fillId="0" borderId="21" xfId="0" applyNumberFormat="1" applyFont="1" applyFill="1" applyBorder="1"/>
    <xf numFmtId="0" fontId="23" fillId="0" borderId="17" xfId="0" applyFont="1" applyFill="1" applyBorder="1"/>
    <xf numFmtId="3" fontId="23" fillId="0" borderId="0" xfId="0" applyNumberFormat="1" applyFont="1" applyFill="1" applyBorder="1" applyAlignment="1">
      <alignment horizontal="center"/>
    </xf>
    <xf numFmtId="0" fontId="4" fillId="0" borderId="8" xfId="0" quotePrefix="1" applyFont="1" applyFill="1" applyBorder="1" applyAlignment="1">
      <alignment horizontal="right"/>
    </xf>
    <xf numFmtId="0" fontId="26" fillId="9" borderId="13" xfId="0" applyFont="1" applyFill="1" applyBorder="1"/>
    <xf numFmtId="0" fontId="7" fillId="0" borderId="3" xfId="0" applyFont="1" applyFill="1" applyBorder="1"/>
    <xf numFmtId="0" fontId="7" fillId="0" borderId="19" xfId="0" applyFont="1" applyFill="1" applyBorder="1"/>
    <xf numFmtId="0" fontId="7" fillId="0" borderId="20" xfId="0" applyFont="1" applyFill="1" applyBorder="1"/>
    <xf numFmtId="3" fontId="7" fillId="7" borderId="22" xfId="0" applyNumberFormat="1" applyFont="1" applyFill="1" applyBorder="1"/>
    <xf numFmtId="3" fontId="7" fillId="7" borderId="6" xfId="0" applyNumberFormat="1" applyFont="1" applyFill="1" applyBorder="1"/>
    <xf numFmtId="3" fontId="7" fillId="7" borderId="21" xfId="0" applyNumberFormat="1" applyFont="1" applyFill="1" applyBorder="1"/>
    <xf numFmtId="3" fontId="7" fillId="0" borderId="0" xfId="0" applyNumberFormat="1" applyFont="1" applyFill="1" applyBorder="1"/>
    <xf numFmtId="0" fontId="7" fillId="0" borderId="0" xfId="0" applyFont="1" applyBorder="1"/>
    <xf numFmtId="0" fontId="7" fillId="0" borderId="0" xfId="0" applyFont="1"/>
    <xf numFmtId="0" fontId="7" fillId="0" borderId="17" xfId="0" applyFont="1" applyBorder="1"/>
    <xf numFmtId="0" fontId="7" fillId="0" borderId="3" xfId="0" applyFont="1" applyBorder="1"/>
    <xf numFmtId="0" fontId="7" fillId="0" borderId="19" xfId="0" applyFont="1" applyBorder="1"/>
    <xf numFmtId="3" fontId="21" fillId="7" borderId="3" xfId="2" applyNumberFormat="1" applyFont="1" applyFill="1" applyBorder="1"/>
    <xf numFmtId="3" fontId="21" fillId="7" borderId="0" xfId="2" applyNumberFormat="1" applyFont="1" applyFill="1" applyBorder="1"/>
    <xf numFmtId="3" fontId="21" fillId="7" borderId="19" xfId="2" applyNumberFormat="1" applyFont="1" applyFill="1" applyBorder="1"/>
    <xf numFmtId="3" fontId="21" fillId="7" borderId="4" xfId="2" applyNumberFormat="1" applyFont="1" applyFill="1" applyBorder="1"/>
    <xf numFmtId="3" fontId="21" fillId="7" borderId="18" xfId="2" applyNumberFormat="1" applyFont="1" applyFill="1" applyBorder="1"/>
    <xf numFmtId="3" fontId="21" fillId="7" borderId="7" xfId="2" applyNumberFormat="1" applyFont="1" applyFill="1" applyBorder="1"/>
    <xf numFmtId="0" fontId="4" fillId="0" borderId="23" xfId="0" applyFont="1" applyFill="1" applyBorder="1"/>
    <xf numFmtId="0" fontId="7" fillId="0" borderId="24" xfId="0" applyFont="1" applyFill="1" applyBorder="1"/>
    <xf numFmtId="3" fontId="7" fillId="0" borderId="24" xfId="0" applyNumberFormat="1" applyFont="1" applyFill="1" applyBorder="1"/>
    <xf numFmtId="0" fontId="7" fillId="0" borderId="25" xfId="0" applyFont="1" applyFill="1" applyBorder="1"/>
    <xf numFmtId="0" fontId="4" fillId="0" borderId="0" xfId="0" applyFont="1" applyFill="1" applyBorder="1"/>
    <xf numFmtId="3" fontId="7" fillId="0" borderId="0" xfId="0" applyNumberFormat="1" applyFont="1"/>
    <xf numFmtId="3" fontId="1" fillId="0" borderId="9" xfId="0" applyNumberFormat="1" applyFont="1" applyBorder="1" applyAlignment="1"/>
    <xf numFmtId="3" fontId="1" fillId="0" borderId="0" xfId="0" applyNumberFormat="1" applyFont="1" applyAlignment="1"/>
    <xf numFmtId="164" fontId="1" fillId="3" borderId="0" xfId="6" applyFont="1" applyFill="1" applyBorder="1"/>
    <xf numFmtId="164" fontId="1" fillId="0" borderId="2" xfId="0" applyNumberFormat="1" applyFont="1" applyBorder="1"/>
    <xf numFmtId="164" fontId="27" fillId="2" borderId="1" xfId="0" applyNumberFormat="1" applyFont="1" applyFill="1" applyBorder="1"/>
    <xf numFmtId="0" fontId="27" fillId="2" borderId="1" xfId="0" applyNumberFormat="1" applyFont="1" applyFill="1" applyBorder="1"/>
    <xf numFmtId="164" fontId="23" fillId="2" borderId="1" xfId="0" applyNumberFormat="1" applyFont="1" applyFill="1" applyBorder="1"/>
    <xf numFmtId="164" fontId="11" fillId="0" borderId="0" xfId="0" applyNumberFormat="1" applyFont="1" applyBorder="1"/>
    <xf numFmtId="164" fontId="11" fillId="0" borderId="2" xfId="0" applyNumberFormat="1" applyFont="1" applyBorder="1"/>
    <xf numFmtId="164" fontId="11" fillId="0" borderId="0" xfId="0" applyNumberFormat="1" applyFont="1"/>
    <xf numFmtId="164" fontId="28" fillId="2" borderId="1" xfId="0" applyNumberFormat="1" applyFont="1" applyFill="1" applyBorder="1"/>
    <xf numFmtId="165" fontId="4" fillId="7" borderId="9" xfId="0" applyNumberFormat="1" applyFont="1" applyFill="1" applyBorder="1" applyAlignment="1">
      <alignment horizontal="center"/>
    </xf>
    <xf numFmtId="0" fontId="4" fillId="0" borderId="11" xfId="7" applyFont="1" applyBorder="1"/>
    <xf numFmtId="0" fontId="0" fillId="0" borderId="0" xfId="0" applyNumberFormat="1" applyFill="1" applyBorder="1"/>
    <xf numFmtId="0" fontId="1" fillId="0" borderId="0" xfId="7" applyFill="1" applyBorder="1"/>
    <xf numFmtId="0" fontId="4" fillId="0" borderId="0" xfId="7" applyFont="1" applyFill="1" applyBorder="1"/>
    <xf numFmtId="3" fontId="16" fillId="0" borderId="0" xfId="0" applyNumberFormat="1" applyFont="1" applyFill="1" applyBorder="1" applyAlignment="1"/>
    <xf numFmtId="3" fontId="22" fillId="0" borderId="0" xfId="0" applyNumberFormat="1" applyFont="1" applyFill="1" applyBorder="1" applyAlignment="1"/>
    <xf numFmtId="165" fontId="23" fillId="2" borderId="0" xfId="0" applyNumberFormat="1" applyFont="1" applyFill="1"/>
    <xf numFmtId="165" fontId="29" fillId="0" borderId="0" xfId="0" applyNumberFormat="1" applyFont="1"/>
    <xf numFmtId="165" fontId="29" fillId="0" borderId="0" xfId="0" applyNumberFormat="1" applyFont="1" applyBorder="1"/>
    <xf numFmtId="165" fontId="28" fillId="0" borderId="0" xfId="0" applyNumberFormat="1" applyFont="1"/>
    <xf numFmtId="165" fontId="30" fillId="0" borderId="0" xfId="0" applyNumberFormat="1" applyFont="1"/>
    <xf numFmtId="164" fontId="22" fillId="0" borderId="0" xfId="6" applyFont="1" applyFill="1" applyBorder="1"/>
    <xf numFmtId="3" fontId="22" fillId="0" borderId="10" xfId="0" applyNumberFormat="1" applyFont="1" applyFill="1" applyBorder="1" applyAlignment="1"/>
    <xf numFmtId="3" fontId="23" fillId="8" borderId="6" xfId="0" applyNumberFormat="1" applyFont="1" applyFill="1" applyBorder="1"/>
    <xf numFmtId="165" fontId="31" fillId="7" borderId="9" xfId="0" applyNumberFormat="1" applyFont="1" applyFill="1" applyBorder="1" applyAlignment="1">
      <alignment horizontal="center"/>
    </xf>
    <xf numFmtId="3" fontId="0" fillId="0" borderId="0" xfId="0" applyNumberFormat="1"/>
    <xf numFmtId="164" fontId="7" fillId="0" borderId="0" xfId="4" applyNumberFormat="1" applyFont="1"/>
    <xf numFmtId="169" fontId="22" fillId="0" borderId="0" xfId="9" applyNumberFormat="1" applyFont="1" applyAlignment="1"/>
    <xf numFmtId="10" fontId="22" fillId="0" borderId="0" xfId="9" applyNumberFormat="1" applyFont="1" applyAlignment="1"/>
    <xf numFmtId="3" fontId="7" fillId="7" borderId="18" xfId="0" applyNumberFormat="1" applyFont="1" applyFill="1" applyBorder="1"/>
    <xf numFmtId="3" fontId="7" fillId="7" borderId="3" xfId="0" applyNumberFormat="1" applyFont="1" applyFill="1" applyBorder="1"/>
    <xf numFmtId="0" fontId="23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5" fillId="8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0" xfId="0" applyBorder="1" applyAlignment="1">
      <alignment horizontal="left"/>
    </xf>
    <xf numFmtId="0" fontId="23" fillId="0" borderId="4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3" fillId="8" borderId="1" xfId="0" applyFont="1" applyFill="1" applyBorder="1" applyAlignment="1">
      <alignment horizontal="center" wrapText="1"/>
    </xf>
    <xf numFmtId="0" fontId="24" fillId="8" borderId="2" xfId="0" applyFont="1" applyFill="1" applyBorder="1" applyAlignment="1">
      <alignment horizontal="center"/>
    </xf>
    <xf numFmtId="0" fontId="24" fillId="8" borderId="8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wrapText="1"/>
    </xf>
    <xf numFmtId="0" fontId="0" fillId="0" borderId="2" xfId="0" applyBorder="1" applyAlignment="1"/>
    <xf numFmtId="0" fontId="0" fillId="0" borderId="8" xfId="0" applyBorder="1" applyAlignment="1"/>
  </cellXfs>
  <cellStyles count="11">
    <cellStyle name="_AMIBudgetTemplates" xfId="1"/>
    <cellStyle name="Currency" xfId="2" builtinId="4"/>
    <cellStyle name="Normal" xfId="0" builtinId="0"/>
    <cellStyle name="Normal 2" xfId="3"/>
    <cellStyle name="Normal_AIM IT Phase 4 Detailed Budget Forecast Model v1 2 UED Standalone" xfId="4"/>
    <cellStyle name="Normal_AIMRO Opex Model thru 2036 v0 3 from Sam Sabey 3-11-06" xfId="5"/>
    <cellStyle name="Normal_AIMRO UED budget 2008-12 draft version  5-4-07 Final Budget" xfId="6"/>
    <cellStyle name="Normal_Book2" xfId="7"/>
    <cellStyle name="Normal_CP Templates 260209 am" xfId="8"/>
    <cellStyle name="Percent" xfId="9" builtinId="5"/>
    <cellStyle name="Percent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C15"/>
  <sheetViews>
    <sheetView workbookViewId="0">
      <selection activeCell="B31" sqref="B31"/>
    </sheetView>
  </sheetViews>
  <sheetFormatPr defaultRowHeight="12.75"/>
  <cols>
    <col min="1" max="1" width="40.140625" style="106" customWidth="1"/>
    <col min="2" max="2" width="10.5703125" style="106" customWidth="1"/>
    <col min="3" max="3" width="15" style="106" customWidth="1"/>
    <col min="4" max="16384" width="9.140625" style="106"/>
  </cols>
  <sheetData>
    <row r="1" spans="1:3">
      <c r="A1" s="105" t="s">
        <v>329</v>
      </c>
    </row>
    <row r="3" spans="1:3">
      <c r="A3" s="107" t="s">
        <v>334</v>
      </c>
    </row>
    <row r="5" spans="1:3">
      <c r="A5" s="107" t="s">
        <v>348</v>
      </c>
      <c r="B5" s="108"/>
    </row>
    <row r="6" spans="1:3" ht="14.25">
      <c r="A6" s="109"/>
    </row>
    <row r="7" spans="1:3">
      <c r="A7" s="107" t="s">
        <v>330</v>
      </c>
    </row>
    <row r="9" spans="1:3" s="113" customFormat="1">
      <c r="A9" s="110" t="s">
        <v>335</v>
      </c>
      <c r="B9" s="111"/>
      <c r="C9" s="112" t="s">
        <v>331</v>
      </c>
    </row>
    <row r="10" spans="1:3" s="117" customFormat="1">
      <c r="A10" s="114"/>
      <c r="B10" s="115"/>
      <c r="C10" s="116"/>
    </row>
    <row r="11" spans="1:3" s="113" customFormat="1">
      <c r="A11" s="110" t="s">
        <v>336</v>
      </c>
      <c r="B11" s="111"/>
      <c r="C11" s="112" t="s">
        <v>337</v>
      </c>
    </row>
    <row r="15" spans="1:3">
      <c r="A15" s="158" t="s">
        <v>338</v>
      </c>
    </row>
  </sheetData>
  <phoneticPr fontId="15" type="noConversion"/>
  <printOptions gridLines="1"/>
  <pageMargins left="0.75" right="0.75" top="1" bottom="1" header="0.5" footer="0.5"/>
  <pageSetup paperSize="9" scale="87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2"/>
  <dimension ref="A1:AI8"/>
  <sheetViews>
    <sheetView workbookViewId="0">
      <pane xSplit="7" ySplit="3" topLeftCell="H4" activePane="bottomRight" state="frozen"/>
      <selection activeCell="A56" sqref="A56"/>
      <selection pane="topRight" activeCell="A56" sqref="A56"/>
      <selection pane="bottomLeft" activeCell="A56" sqref="A56"/>
      <selection pane="bottomRight" activeCell="C38" sqref="C38"/>
    </sheetView>
  </sheetViews>
  <sheetFormatPr defaultRowHeight="12.75"/>
  <cols>
    <col min="8" max="8" width="4.28515625" customWidth="1"/>
    <col min="9" max="11" width="11.85546875" customWidth="1"/>
    <col min="12" max="12" width="4.28515625" customWidth="1"/>
    <col min="13" max="15" width="11.7109375" customWidth="1"/>
    <col min="16" max="16" width="4.28515625" customWidth="1"/>
    <col min="17" max="19" width="11.85546875" customWidth="1"/>
    <col min="20" max="20" width="4.28515625" customWidth="1"/>
    <col min="21" max="23" width="11.85546875" customWidth="1"/>
    <col min="24" max="24" width="4.28515625" customWidth="1"/>
    <col min="25" max="27" width="12" customWidth="1"/>
    <col min="28" max="28" width="4.28515625" customWidth="1"/>
    <col min="29" max="31" width="11.85546875" customWidth="1"/>
    <col min="32" max="32" width="4.28515625" customWidth="1"/>
    <col min="33" max="35" width="11.85546875" customWidth="1"/>
  </cols>
  <sheetData>
    <row r="1" spans="1:35">
      <c r="B1" s="94" t="str">
        <f ca="1">'Proj Mgt Capex'!$B$1</f>
        <v>Distributor Name :  UED</v>
      </c>
      <c r="C1" s="98"/>
      <c r="D1" s="98"/>
      <c r="E1" s="98"/>
      <c r="F1" s="98"/>
      <c r="G1" s="98"/>
      <c r="H1" s="106"/>
      <c r="I1" s="270" t="str">
        <f ca="1">'AMI Data Inputs Summary'!$C$5</f>
        <v>Actual</v>
      </c>
      <c r="J1" s="271"/>
      <c r="K1" s="272"/>
      <c r="L1" s="106"/>
      <c r="M1" s="267" t="str">
        <f ca="1">'AMI Data Inputs Summary'!$D$5</f>
        <v>Actual</v>
      </c>
      <c r="N1" s="268"/>
      <c r="O1" s="269"/>
      <c r="P1" s="106"/>
      <c r="Q1" s="267" t="str">
        <f ca="1">'AMI Data Inputs Summary'!$E$5</f>
        <v>Forecast</v>
      </c>
      <c r="R1" s="268"/>
      <c r="S1" s="269"/>
      <c r="T1" s="106"/>
      <c r="U1" s="267" t="str">
        <f ca="1">'AMI Data Inputs Summary'!$F$5</f>
        <v>Forecast</v>
      </c>
      <c r="V1" s="268"/>
      <c r="W1" s="269"/>
      <c r="X1" s="106"/>
      <c r="Y1" s="267" t="str">
        <f ca="1">'AMI Data Inputs Summary'!$G$5</f>
        <v>Forecast</v>
      </c>
      <c r="Z1" s="268"/>
      <c r="AA1" s="269"/>
      <c r="AB1" s="106"/>
      <c r="AC1" s="267" t="str">
        <f ca="1">'AMI Data Inputs Summary'!$H$5</f>
        <v>Forecast</v>
      </c>
      <c r="AD1" s="268"/>
      <c r="AE1" s="269"/>
      <c r="AF1" s="106"/>
      <c r="AG1" s="267" t="str">
        <f ca="1">'AMI Data Inputs Summary'!$I$5</f>
        <v>Forecast</v>
      </c>
      <c r="AH1" s="268"/>
      <c r="AI1" s="269"/>
    </row>
    <row r="2" spans="1:35" ht="12.75" customHeight="1">
      <c r="H2" s="159"/>
      <c r="I2" s="264" t="str">
        <f ca="1">'AMI Data Inputs Summary'!$C$7</f>
        <v>Nominal $</v>
      </c>
      <c r="J2" s="265"/>
      <c r="K2" s="266"/>
      <c r="L2" s="159"/>
      <c r="M2" s="264" t="str">
        <f ca="1">'AMI Data Inputs Summary'!$C$7</f>
        <v>Nominal $</v>
      </c>
      <c r="N2" s="265"/>
      <c r="O2" s="266"/>
      <c r="P2" s="159"/>
      <c r="Q2" s="264" t="str">
        <f ca="1">'AMI Data Inputs Summary'!$C$7</f>
        <v>Nominal $</v>
      </c>
      <c r="R2" s="265"/>
      <c r="S2" s="266"/>
      <c r="T2" s="159"/>
      <c r="U2" s="264" t="str">
        <f ca="1">'AMI Data Inputs Summary'!$F$7</f>
        <v>Real 2011 $</v>
      </c>
      <c r="V2" s="265"/>
      <c r="W2" s="266"/>
      <c r="X2" s="159"/>
      <c r="Y2" s="264" t="str">
        <f ca="1">'AMI Data Inputs Summary'!$F$7</f>
        <v>Real 2011 $</v>
      </c>
      <c r="Z2" s="265"/>
      <c r="AA2" s="266"/>
      <c r="AB2" s="159"/>
      <c r="AC2" s="264" t="str">
        <f ca="1">'AMI Data Inputs Summary'!$F$7</f>
        <v>Real 2011 $</v>
      </c>
      <c r="AD2" s="265"/>
      <c r="AE2" s="266"/>
      <c r="AF2" s="159"/>
      <c r="AG2" s="264" t="str">
        <f ca="1">'AMI Data Inputs Summary'!$F$7</f>
        <v>Real 2011 $</v>
      </c>
      <c r="AH2" s="265"/>
      <c r="AI2" s="266"/>
    </row>
    <row r="3" spans="1:35" ht="18">
      <c r="B3" s="24" t="s">
        <v>271</v>
      </c>
      <c r="C3" s="24"/>
      <c r="D3" s="24"/>
      <c r="E3" s="24"/>
      <c r="F3" s="24"/>
      <c r="G3" s="24"/>
      <c r="H3" s="160"/>
      <c r="I3" s="267">
        <f ca="1">'AMI Data Inputs Summary'!$C$6</f>
        <v>2009</v>
      </c>
      <c r="J3" s="268"/>
      <c r="K3" s="269"/>
      <c r="L3" s="160"/>
      <c r="M3" s="267">
        <f ca="1">'AMI Data Inputs Summary'!$D$6</f>
        <v>2010</v>
      </c>
      <c r="N3" s="268"/>
      <c r="O3" s="269"/>
      <c r="P3" s="160"/>
      <c r="Q3" s="267">
        <f ca="1">'AMI Data Inputs Summary'!$E$6</f>
        <v>2011</v>
      </c>
      <c r="R3" s="268"/>
      <c r="S3" s="269"/>
      <c r="T3" s="160"/>
      <c r="U3" s="267">
        <f ca="1">'AMI Data Inputs Summary'!$F$6</f>
        <v>2012</v>
      </c>
      <c r="V3" s="268"/>
      <c r="W3" s="269"/>
      <c r="X3" s="160"/>
      <c r="Y3" s="267">
        <f ca="1">'AMI Data Inputs Summary'!$G$6</f>
        <v>2013</v>
      </c>
      <c r="Z3" s="268"/>
      <c r="AA3" s="269"/>
      <c r="AB3" s="160"/>
      <c r="AC3" s="267">
        <f ca="1">'AMI Data Inputs Summary'!$H$6</f>
        <v>2014</v>
      </c>
      <c r="AD3" s="268"/>
      <c r="AE3" s="269"/>
      <c r="AF3" s="160"/>
      <c r="AG3" s="267">
        <f ca="1">'AMI Data Inputs Summary'!$I$6</f>
        <v>2015</v>
      </c>
      <c r="AH3" s="268"/>
      <c r="AI3" s="269"/>
    </row>
    <row r="5" spans="1:35">
      <c r="H5" s="106"/>
      <c r="I5" s="261">
        <f>I$3</f>
        <v>2009</v>
      </c>
      <c r="J5" s="262"/>
      <c r="K5" s="263"/>
      <c r="L5" s="106"/>
      <c r="M5" s="261">
        <f>M$3</f>
        <v>2010</v>
      </c>
      <c r="N5" s="262"/>
      <c r="O5" s="263"/>
      <c r="P5" s="106"/>
      <c r="Q5" s="261">
        <f>Q$3</f>
        <v>2011</v>
      </c>
      <c r="R5" s="262"/>
      <c r="S5" s="263"/>
      <c r="T5" s="106"/>
      <c r="U5" s="261">
        <f>U$3</f>
        <v>2012</v>
      </c>
      <c r="V5" s="262"/>
      <c r="W5" s="263"/>
      <c r="X5" s="106"/>
      <c r="Y5" s="261">
        <f>Y$3</f>
        <v>2013</v>
      </c>
      <c r="Z5" s="262"/>
      <c r="AA5" s="263"/>
      <c r="AB5" s="106"/>
      <c r="AC5" s="261">
        <f>AC$3</f>
        <v>2014</v>
      </c>
      <c r="AD5" s="262"/>
      <c r="AE5" s="263"/>
      <c r="AF5" s="106"/>
      <c r="AG5" s="261">
        <f>AG$3</f>
        <v>2015</v>
      </c>
      <c r="AH5" s="262"/>
      <c r="AI5" s="263"/>
    </row>
    <row r="6" spans="1:35">
      <c r="I6" s="90" t="s">
        <v>328</v>
      </c>
      <c r="J6" s="90" t="s">
        <v>5</v>
      </c>
      <c r="K6" s="90" t="s">
        <v>33</v>
      </c>
      <c r="M6" s="90" t="str">
        <f>$I$6</f>
        <v>Contract</v>
      </c>
      <c r="N6" s="90" t="str">
        <f>$J$6</f>
        <v>Other</v>
      </c>
      <c r="O6" s="90" t="str">
        <f>$K$6</f>
        <v>Total</v>
      </c>
      <c r="Q6" s="90" t="str">
        <f>$I$6</f>
        <v>Contract</v>
      </c>
      <c r="R6" s="90" t="str">
        <f>$J$6</f>
        <v>Other</v>
      </c>
      <c r="S6" s="90" t="str">
        <f>$K$6</f>
        <v>Total</v>
      </c>
      <c r="U6" s="90" t="str">
        <f>$I$6</f>
        <v>Contract</v>
      </c>
      <c r="V6" s="90" t="str">
        <f>$J$6</f>
        <v>Other</v>
      </c>
      <c r="W6" s="90" t="str">
        <f>$K$6</f>
        <v>Total</v>
      </c>
      <c r="Y6" s="90" t="str">
        <f>$I$6</f>
        <v>Contract</v>
      </c>
      <c r="Z6" s="90" t="str">
        <f>$J$6</f>
        <v>Other</v>
      </c>
      <c r="AA6" s="90" t="str">
        <f>$K$6</f>
        <v>Total</v>
      </c>
      <c r="AC6" s="90" t="str">
        <f>$I$6</f>
        <v>Contract</v>
      </c>
      <c r="AD6" s="90" t="str">
        <f>$J$6</f>
        <v>Other</v>
      </c>
      <c r="AE6" s="90" t="str">
        <f>$K$6</f>
        <v>Total</v>
      </c>
      <c r="AG6" s="90" t="str">
        <f>$I$6</f>
        <v>Contract</v>
      </c>
      <c r="AH6" s="90" t="str">
        <f>$J$6</f>
        <v>Other</v>
      </c>
      <c r="AI6" s="90" t="str">
        <f>$K$6</f>
        <v>Total</v>
      </c>
    </row>
    <row r="7" spans="1:35" s="118" customFormat="1" ht="13.5" thickBot="1">
      <c r="A7" s="118" t="s">
        <v>273</v>
      </c>
      <c r="B7" s="118" t="s">
        <v>272</v>
      </c>
      <c r="I7" s="155"/>
      <c r="J7" s="155"/>
      <c r="K7" s="156">
        <f>SUM(I7:J7)</f>
        <v>0</v>
      </c>
      <c r="M7" s="155"/>
      <c r="N7" s="155"/>
      <c r="O7" s="156">
        <f>SUM(M7:N7)</f>
        <v>0</v>
      </c>
      <c r="Q7" s="155"/>
      <c r="R7" s="155"/>
      <c r="S7" s="156">
        <f>SUM(Q7:R7)</f>
        <v>0</v>
      </c>
      <c r="U7" s="155"/>
      <c r="V7" s="155"/>
      <c r="W7" s="156">
        <f>SUM(U7:V7)</f>
        <v>0</v>
      </c>
      <c r="Y7" s="155"/>
      <c r="Z7" s="155"/>
      <c r="AA7" s="156">
        <f>SUM(Y7:Z7)</f>
        <v>0</v>
      </c>
      <c r="AC7" s="155"/>
      <c r="AD7" s="155"/>
      <c r="AE7" s="156">
        <f>SUM(AC7:AD7)</f>
        <v>0</v>
      </c>
      <c r="AG7" s="155"/>
      <c r="AH7" s="155"/>
      <c r="AI7" s="156">
        <f>SUM(AG7:AH7)</f>
        <v>0</v>
      </c>
    </row>
    <row r="8" spans="1:35" ht="13.5" thickTop="1"/>
  </sheetData>
  <mergeCells count="28">
    <mergeCell ref="U5:W5"/>
    <mergeCell ref="Y5:AA5"/>
    <mergeCell ref="AC5:AE5"/>
    <mergeCell ref="AG5:AI5"/>
    <mergeCell ref="U3:W3"/>
    <mergeCell ref="Y3:AA3"/>
    <mergeCell ref="AC3:AE3"/>
    <mergeCell ref="AG3:AI3"/>
    <mergeCell ref="U2:W2"/>
    <mergeCell ref="Y2:AA2"/>
    <mergeCell ref="AC2:AE2"/>
    <mergeCell ref="AG2:AI2"/>
    <mergeCell ref="U1:W1"/>
    <mergeCell ref="Y1:AA1"/>
    <mergeCell ref="AC1:AE1"/>
    <mergeCell ref="AG1:AI1"/>
    <mergeCell ref="I1:K1"/>
    <mergeCell ref="M1:O1"/>
    <mergeCell ref="Q1:S1"/>
    <mergeCell ref="I2:K2"/>
    <mergeCell ref="M2:O2"/>
    <mergeCell ref="Q2:S2"/>
    <mergeCell ref="M3:O3"/>
    <mergeCell ref="Q3:S3"/>
    <mergeCell ref="I5:K5"/>
    <mergeCell ref="M5:O5"/>
    <mergeCell ref="Q5:S5"/>
    <mergeCell ref="I3:K3"/>
  </mergeCells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N31"/>
  <sheetViews>
    <sheetView workbookViewId="0">
      <selection activeCell="A48" sqref="A48"/>
    </sheetView>
  </sheetViews>
  <sheetFormatPr defaultRowHeight="12.75"/>
  <cols>
    <col min="1" max="1" width="77.5703125" style="201" customWidth="1"/>
    <col min="2" max="2" width="11.28515625" style="201" bestFit="1" customWidth="1"/>
    <col min="3" max="3" width="13.140625" style="201" customWidth="1"/>
    <col min="4" max="4" width="11.85546875" style="201" customWidth="1"/>
    <col min="5" max="9" width="11.5703125" style="201" customWidth="1"/>
    <col min="10" max="11" width="11.28515625" style="201" bestFit="1" customWidth="1"/>
    <col min="12" max="12" width="13.140625" style="200" customWidth="1"/>
    <col min="13" max="13" width="11.85546875" style="200" customWidth="1"/>
    <col min="14" max="14" width="11.5703125" style="200" customWidth="1"/>
    <col min="15" max="16384" width="9.140625" style="201"/>
  </cols>
  <sheetData>
    <row r="1" spans="1:14" s="161" customFormat="1">
      <c r="A1" s="99" t="s">
        <v>366</v>
      </c>
      <c r="L1" s="162"/>
      <c r="M1" s="162"/>
      <c r="N1" s="162"/>
    </row>
    <row r="2" spans="1:14" s="161" customFormat="1" ht="13.5" thickBot="1">
      <c r="A2" s="163"/>
      <c r="L2" s="162"/>
      <c r="M2" s="162"/>
      <c r="N2" s="162"/>
    </row>
    <row r="3" spans="1:14" s="161" customFormat="1">
      <c r="A3" s="164"/>
      <c r="B3" s="165"/>
      <c r="C3" s="165"/>
      <c r="D3" s="165"/>
      <c r="E3" s="165"/>
      <c r="F3" s="165"/>
      <c r="G3" s="165"/>
      <c r="H3" s="165"/>
      <c r="I3" s="165"/>
      <c r="J3" s="166"/>
      <c r="L3" s="162"/>
      <c r="M3" s="162"/>
      <c r="N3" s="162"/>
    </row>
    <row r="4" spans="1:14" s="161" customFormat="1" ht="15.75">
      <c r="A4" s="254" t="s">
        <v>339</v>
      </c>
      <c r="B4" s="255"/>
      <c r="C4" s="255"/>
      <c r="D4" s="255"/>
      <c r="E4" s="255"/>
      <c r="F4" s="256"/>
      <c r="G4" s="256"/>
      <c r="H4" s="256"/>
      <c r="I4" s="257"/>
      <c r="J4" s="167"/>
      <c r="L4" s="162"/>
      <c r="M4" s="162"/>
      <c r="N4" s="162"/>
    </row>
    <row r="5" spans="1:14" s="161" customFormat="1">
      <c r="A5" s="168"/>
      <c r="B5" s="162"/>
      <c r="C5" s="169" t="s">
        <v>332</v>
      </c>
      <c r="D5" s="170" t="s">
        <v>332</v>
      </c>
      <c r="E5" s="170" t="s">
        <v>333</v>
      </c>
      <c r="F5" s="169" t="s">
        <v>333</v>
      </c>
      <c r="G5" s="171" t="s">
        <v>333</v>
      </c>
      <c r="H5" s="171" t="s">
        <v>333</v>
      </c>
      <c r="I5" s="172" t="s">
        <v>333</v>
      </c>
      <c r="J5" s="167"/>
      <c r="L5" s="173"/>
      <c r="M5" s="173"/>
      <c r="N5" s="173"/>
    </row>
    <row r="6" spans="1:14" s="161" customFormat="1">
      <c r="A6" s="168"/>
      <c r="B6" s="162"/>
      <c r="C6" s="174">
        <v>2009</v>
      </c>
      <c r="D6" s="175">
        <v>2010</v>
      </c>
      <c r="E6" s="175">
        <v>2011</v>
      </c>
      <c r="F6" s="176">
        <v>2012</v>
      </c>
      <c r="G6" s="177">
        <v>2013</v>
      </c>
      <c r="H6" s="177">
        <v>2014</v>
      </c>
      <c r="I6" s="178">
        <v>2015</v>
      </c>
      <c r="J6" s="167"/>
      <c r="L6" s="173"/>
      <c r="M6" s="173"/>
      <c r="N6" s="173"/>
    </row>
    <row r="7" spans="1:14" s="161" customFormat="1">
      <c r="A7" s="179" t="s">
        <v>340</v>
      </c>
      <c r="B7" s="162"/>
      <c r="C7" s="250" t="str">
        <f ca="1">Instructions!$C$9</f>
        <v>Nominal $</v>
      </c>
      <c r="D7" s="251"/>
      <c r="E7" s="252"/>
      <c r="F7" s="258" t="str">
        <f ca="1">Instructions!$C$11</f>
        <v>Real 2011 $</v>
      </c>
      <c r="G7" s="259"/>
      <c r="H7" s="259"/>
      <c r="I7" s="260"/>
      <c r="J7" s="167"/>
      <c r="L7" s="173"/>
      <c r="M7" s="173"/>
      <c r="N7" s="173"/>
    </row>
    <row r="8" spans="1:14" s="161" customFormat="1">
      <c r="A8" s="180"/>
      <c r="B8" s="162"/>
      <c r="C8" s="181"/>
      <c r="D8" s="182"/>
      <c r="E8" s="183"/>
      <c r="F8" s="182"/>
      <c r="G8" s="182"/>
      <c r="H8" s="182"/>
      <c r="I8" s="184"/>
      <c r="J8" s="167"/>
      <c r="L8" s="173"/>
      <c r="M8" s="173"/>
      <c r="N8" s="173"/>
    </row>
    <row r="9" spans="1:14" s="161" customFormat="1">
      <c r="A9" s="168" t="s">
        <v>341</v>
      </c>
      <c r="B9" s="162"/>
      <c r="C9" s="249">
        <f ca="1">'Comms Capex'!H14+'IT Capex'!F109+'Proj Mgt Capex'!H62+'Proj Mgt Capex'!H54</f>
        <v>63338843.378362939</v>
      </c>
      <c r="D9" s="185">
        <f ca="1">'Comms Capex'!L14+'IT Capex'!J109+'Proj Mgt Capex'!L62+'Proj Mgt Capex'!L54</f>
        <v>30454830.333896782</v>
      </c>
      <c r="E9" s="186">
        <f ca="1">'Comms Capex'!P14+'IT Capex'!N109+'Proj Mgt Capex'!P62+'Proj Mgt Capex'!P54</f>
        <v>16099095.958576255</v>
      </c>
      <c r="F9" s="185">
        <f ca="1">'Comms Capex'!T14+'IT Capex'!R109+'Proj Mgt Capex'!T62+'Proj Mgt Capex'!T54</f>
        <v>18412686.401557155</v>
      </c>
      <c r="G9" s="185">
        <f ca="1">'Comms Capex'!X14+'IT Capex'!V109+'Proj Mgt Capex'!X62+'Proj Mgt Capex'!X54</f>
        <v>6490753.9151710747</v>
      </c>
      <c r="H9" s="185">
        <f ca="1">'Comms Capex'!AB14+'IT Capex'!Z109+'Proj Mgt Capex'!AB62+'Proj Mgt Capex'!AB54</f>
        <v>4515163.1748004872</v>
      </c>
      <c r="I9" s="186">
        <f ca="1">'Comms Capex'!AF14+'IT Capex'!AD109+'Proj Mgt Capex'!AF62+'Proj Mgt Capex'!AF54</f>
        <v>4297174.3126547541</v>
      </c>
      <c r="J9" s="167"/>
      <c r="L9" s="173"/>
      <c r="M9" s="173"/>
      <c r="N9" s="173"/>
    </row>
    <row r="10" spans="1:14" s="161" customFormat="1">
      <c r="A10" s="168" t="s">
        <v>342</v>
      </c>
      <c r="B10" s="162"/>
      <c r="C10" s="249">
        <f ca="1">'Metering Capex'!I147</f>
        <v>10281905.708226752</v>
      </c>
      <c r="D10" s="185">
        <f ca="1">'Metering Capex'!M147</f>
        <v>28666897.581727747</v>
      </c>
      <c r="E10" s="186">
        <f ca="1">'Metering Capex'!Q147</f>
        <v>69659698.658184975</v>
      </c>
      <c r="F10" s="185">
        <f ca="1">'Metering Capex'!U147</f>
        <v>87392761.542808875</v>
      </c>
      <c r="G10" s="185">
        <f ca="1">'Metering Capex'!Y147</f>
        <v>14849782.581563795</v>
      </c>
      <c r="H10" s="248">
        <f ca="1">'Metering Capex'!AC147</f>
        <v>5907771.2132599</v>
      </c>
      <c r="I10" s="186">
        <f ca="1">'Metering Capex'!AG147</f>
        <v>5782385.8879929958</v>
      </c>
      <c r="J10" s="167"/>
      <c r="L10" s="173"/>
      <c r="M10" s="173"/>
      <c r="N10" s="173"/>
    </row>
    <row r="11" spans="1:14" s="161" customFormat="1" ht="13.5" thickBot="1">
      <c r="A11" s="168"/>
      <c r="B11" s="162"/>
      <c r="C11" s="187">
        <f>SUM(C9:C10)</f>
        <v>73620749.086589694</v>
      </c>
      <c r="D11" s="187">
        <f t="shared" ref="D11:I11" si="0">SUM(D9:D10)</f>
        <v>59121727.915624529</v>
      </c>
      <c r="E11" s="188">
        <f t="shared" si="0"/>
        <v>85758794.616761237</v>
      </c>
      <c r="F11" s="187">
        <f t="shared" si="0"/>
        <v>105805447.94436604</v>
      </c>
      <c r="G11" s="187">
        <f t="shared" si="0"/>
        <v>21340536.496734869</v>
      </c>
      <c r="H11" s="187">
        <f t="shared" si="0"/>
        <v>10422934.388060387</v>
      </c>
      <c r="I11" s="188">
        <f t="shared" si="0"/>
        <v>10079560.200647749</v>
      </c>
      <c r="J11" s="167"/>
      <c r="L11" s="173"/>
      <c r="M11" s="173"/>
      <c r="N11" s="173"/>
    </row>
    <row r="12" spans="1:14" s="161" customFormat="1" ht="13.5" thickTop="1">
      <c r="A12" s="189" t="s">
        <v>70</v>
      </c>
      <c r="B12" s="162"/>
      <c r="C12" s="190"/>
      <c r="D12" s="190"/>
      <c r="E12" s="190"/>
      <c r="F12" s="190"/>
      <c r="G12" s="190"/>
      <c r="H12" s="190"/>
      <c r="I12" s="190"/>
      <c r="J12" s="167"/>
      <c r="L12" s="173"/>
      <c r="M12" s="173"/>
      <c r="N12" s="173"/>
    </row>
    <row r="13" spans="1:14" s="161" customFormat="1">
      <c r="A13" s="168"/>
      <c r="B13" s="162"/>
      <c r="C13" s="162"/>
      <c r="D13" s="162"/>
      <c r="E13" s="162"/>
      <c r="F13" s="162"/>
      <c r="G13" s="162"/>
      <c r="H13" s="162"/>
      <c r="I13" s="162"/>
      <c r="J13" s="167"/>
      <c r="L13" s="173"/>
      <c r="M13" s="173"/>
      <c r="N13" s="173"/>
    </row>
    <row r="14" spans="1:14" s="161" customFormat="1" ht="13.5" thickBot="1">
      <c r="A14" s="168"/>
      <c r="B14" s="162"/>
      <c r="C14" s="174">
        <f t="shared" ref="C14:I14" si="1">C$6</f>
        <v>2009</v>
      </c>
      <c r="D14" s="175">
        <f t="shared" si="1"/>
        <v>2010</v>
      </c>
      <c r="E14" s="191">
        <f t="shared" si="1"/>
        <v>2011</v>
      </c>
      <c r="F14" s="174">
        <f t="shared" si="1"/>
        <v>2012</v>
      </c>
      <c r="G14" s="175">
        <f t="shared" si="1"/>
        <v>2013</v>
      </c>
      <c r="H14" s="175">
        <f t="shared" si="1"/>
        <v>2014</v>
      </c>
      <c r="I14" s="191">
        <f t="shared" si="1"/>
        <v>2015</v>
      </c>
      <c r="J14" s="167"/>
      <c r="L14" s="173"/>
      <c r="M14" s="173"/>
      <c r="N14" s="173"/>
    </row>
    <row r="15" spans="1:14" s="161" customFormat="1">
      <c r="A15" s="192" t="s">
        <v>343</v>
      </c>
      <c r="B15" s="162"/>
      <c r="C15" s="250" t="str">
        <f ca="1">Instructions!$C$9</f>
        <v>Nominal $</v>
      </c>
      <c r="D15" s="251"/>
      <c r="E15" s="252"/>
      <c r="F15" s="253" t="str">
        <f ca="1">Instructions!$C$11</f>
        <v>Real 2011 $</v>
      </c>
      <c r="G15" s="251"/>
      <c r="H15" s="251"/>
      <c r="I15" s="252"/>
      <c r="J15" s="167"/>
      <c r="L15" s="173"/>
      <c r="M15" s="173"/>
      <c r="N15" s="173"/>
    </row>
    <row r="16" spans="1:14" s="161" customFormat="1">
      <c r="A16" s="168"/>
      <c r="B16" s="162"/>
      <c r="C16" s="193"/>
      <c r="D16" s="162"/>
      <c r="E16" s="194"/>
      <c r="F16" s="162"/>
      <c r="G16" s="162"/>
      <c r="H16" s="162"/>
      <c r="I16" s="195"/>
      <c r="J16" s="167"/>
      <c r="L16" s="173"/>
      <c r="M16" s="173"/>
      <c r="N16" s="173"/>
    </row>
    <row r="17" spans="1:14" s="161" customFormat="1" ht="13.5" thickBot="1">
      <c r="A17" s="168" t="s">
        <v>344</v>
      </c>
      <c r="B17" s="162"/>
      <c r="C17" s="196">
        <f ca="1">'Comms Opex'!I43+'IT Opex'!F46+'Ops Opex'!G41+'Trials Opex'!K7</f>
        <v>14023248.281169552</v>
      </c>
      <c r="D17" s="197">
        <f ca="1">'Comms Opex'!M43+'IT Opex'!J46+'Ops Opex'!K41+'Trials Opex'!O7</f>
        <v>16011951.888583025</v>
      </c>
      <c r="E17" s="198">
        <f ca="1">'Comms Opex'!Q43+'IT Opex'!N46+'Ops Opex'!O41+'Trials Opex'!S7</f>
        <v>28798518.74708607</v>
      </c>
      <c r="F17" s="196">
        <f ca="1">'Comms Opex'!U43+'IT Opex'!R46+'Ops Opex'!S41+'Trials Opex'!W7</f>
        <v>28410815.132574111</v>
      </c>
      <c r="G17" s="197">
        <f ca="1">'Comms Opex'!Y43+'IT Opex'!V46+'Ops Opex'!W41+'Trials Opex'!AA7</f>
        <v>23694374.597895682</v>
      </c>
      <c r="H17" s="197">
        <f ca="1">'Comms Opex'!AC43+'IT Opex'!Z46+'Ops Opex'!AA41+'Trials Opex'!AE7</f>
        <v>21995178.073704101</v>
      </c>
      <c r="I17" s="198">
        <f ca="1">'Comms Opex'!AG43+'IT Opex'!AD46+'Ops Opex'!AE41+'Trials Opex'!AI7</f>
        <v>22200142.789893135</v>
      </c>
      <c r="J17" s="167"/>
      <c r="L17" s="173"/>
      <c r="M17" s="173"/>
      <c r="N17" s="173"/>
    </row>
    <row r="18" spans="1:14" s="161" customFormat="1" ht="13.5" thickTop="1">
      <c r="A18" s="168"/>
      <c r="B18" s="162"/>
      <c r="C18" s="199"/>
      <c r="D18" s="199"/>
      <c r="E18" s="199"/>
      <c r="F18" s="199"/>
      <c r="G18" s="199"/>
      <c r="H18" s="199"/>
      <c r="I18" s="199"/>
      <c r="J18" s="167"/>
      <c r="L18" s="173"/>
      <c r="M18" s="173"/>
      <c r="N18" s="173"/>
    </row>
    <row r="19" spans="1:14" s="161" customFormat="1">
      <c r="A19" s="168"/>
      <c r="B19" s="162"/>
      <c r="C19" s="199"/>
      <c r="D19" s="199"/>
      <c r="E19" s="199"/>
      <c r="F19" s="199"/>
      <c r="G19" s="199"/>
      <c r="H19" s="199"/>
      <c r="I19" s="199"/>
      <c r="J19" s="167"/>
      <c r="L19" s="173"/>
      <c r="M19" s="173"/>
      <c r="N19" s="173"/>
    </row>
    <row r="20" spans="1:14" s="200" customFormat="1" ht="13.5" thickBot="1">
      <c r="A20" s="168"/>
      <c r="B20" s="162"/>
      <c r="C20" s="174">
        <f t="shared" ref="C20:I20" si="2">C$6</f>
        <v>2009</v>
      </c>
      <c r="D20" s="175">
        <f t="shared" si="2"/>
        <v>2010</v>
      </c>
      <c r="E20" s="191">
        <f t="shared" si="2"/>
        <v>2011</v>
      </c>
      <c r="F20" s="174">
        <f t="shared" si="2"/>
        <v>2012</v>
      </c>
      <c r="G20" s="175">
        <f t="shared" si="2"/>
        <v>2013</v>
      </c>
      <c r="H20" s="175">
        <f t="shared" si="2"/>
        <v>2014</v>
      </c>
      <c r="I20" s="191">
        <f t="shared" si="2"/>
        <v>2015</v>
      </c>
      <c r="J20" s="167"/>
      <c r="K20" s="162"/>
      <c r="L20" s="173"/>
      <c r="M20" s="173"/>
      <c r="N20" s="173"/>
    </row>
    <row r="21" spans="1:14">
      <c r="A21" s="192" t="s">
        <v>345</v>
      </c>
      <c r="B21" s="162"/>
      <c r="C21" s="250" t="str">
        <f ca="1">Instructions!$C$9</f>
        <v>Nominal $</v>
      </c>
      <c r="D21" s="251"/>
      <c r="E21" s="252"/>
      <c r="F21" s="253" t="str">
        <f ca="1">Instructions!$C$11</f>
        <v>Real 2011 $</v>
      </c>
      <c r="G21" s="251"/>
      <c r="H21" s="251"/>
      <c r="I21" s="252"/>
      <c r="J21" s="167"/>
      <c r="K21" s="162"/>
      <c r="L21" s="173"/>
      <c r="M21" s="173"/>
      <c r="N21" s="173"/>
    </row>
    <row r="22" spans="1:14">
      <c r="A22" s="202"/>
      <c r="B22" s="200"/>
      <c r="C22" s="203"/>
      <c r="D22" s="200"/>
      <c r="E22" s="204"/>
      <c r="F22" s="203"/>
      <c r="G22" s="200"/>
      <c r="H22" s="200"/>
      <c r="I22" s="204"/>
      <c r="J22" s="167"/>
      <c r="L22" s="173"/>
      <c r="M22" s="173"/>
      <c r="N22" s="173"/>
    </row>
    <row r="23" spans="1:14">
      <c r="A23" s="202" t="s">
        <v>346</v>
      </c>
      <c r="B23" s="200"/>
      <c r="C23" s="205">
        <v>0</v>
      </c>
      <c r="D23" s="206">
        <v>0</v>
      </c>
      <c r="E23" s="207">
        <v>0</v>
      </c>
      <c r="F23" s="205">
        <v>0</v>
      </c>
      <c r="G23" s="206">
        <v>0</v>
      </c>
      <c r="H23" s="206">
        <v>0</v>
      </c>
      <c r="I23" s="207">
        <v>0</v>
      </c>
      <c r="J23" s="167"/>
      <c r="L23" s="173"/>
      <c r="M23" s="173"/>
      <c r="N23" s="173"/>
    </row>
    <row r="24" spans="1:14">
      <c r="A24" s="202" t="s">
        <v>347</v>
      </c>
      <c r="B24" s="200"/>
      <c r="C24" s="208">
        <v>0</v>
      </c>
      <c r="D24" s="209">
        <v>0</v>
      </c>
      <c r="E24" s="210">
        <v>0</v>
      </c>
      <c r="F24" s="208">
        <v>0</v>
      </c>
      <c r="G24" s="209">
        <v>0</v>
      </c>
      <c r="H24" s="209">
        <v>0</v>
      </c>
      <c r="I24" s="210">
        <v>0</v>
      </c>
      <c r="J24" s="167"/>
      <c r="L24" s="162"/>
      <c r="M24" s="162"/>
      <c r="N24" s="162"/>
    </row>
    <row r="25" spans="1:14" s="161" customFormat="1" ht="13.5" thickBot="1">
      <c r="A25" s="211"/>
      <c r="B25" s="212"/>
      <c r="C25" s="213"/>
      <c r="D25" s="213"/>
      <c r="E25" s="213"/>
      <c r="F25" s="213"/>
      <c r="G25" s="213"/>
      <c r="H25" s="213"/>
      <c r="I25" s="213"/>
      <c r="J25" s="214"/>
      <c r="L25" s="162"/>
      <c r="M25" s="162"/>
      <c r="N25" s="162"/>
    </row>
    <row r="26" spans="1:14" s="161" customFormat="1">
      <c r="A26" s="215"/>
      <c r="B26" s="162"/>
      <c r="C26" s="162"/>
      <c r="D26" s="162"/>
      <c r="L26" s="162"/>
      <c r="M26" s="162"/>
      <c r="N26" s="162"/>
    </row>
    <row r="27" spans="1:14">
      <c r="A27" s="189"/>
      <c r="B27" s="162"/>
      <c r="C27" s="190"/>
      <c r="D27" s="190"/>
      <c r="E27" s="190"/>
      <c r="F27" s="190"/>
      <c r="G27" s="190"/>
      <c r="H27" s="190"/>
      <c r="I27" s="190"/>
      <c r="M27" s="162"/>
      <c r="N27" s="162"/>
    </row>
    <row r="28" spans="1:14">
      <c r="A28" s="189"/>
      <c r="B28" s="162"/>
      <c r="C28" s="190"/>
      <c r="D28" s="190"/>
      <c r="E28" s="190"/>
      <c r="F28" s="190"/>
      <c r="G28" s="190"/>
      <c r="H28" s="190"/>
      <c r="I28" s="190"/>
      <c r="M28" s="162"/>
      <c r="N28" s="162"/>
    </row>
    <row r="29" spans="1:14">
      <c r="M29" s="162"/>
      <c r="N29" s="162"/>
    </row>
    <row r="30" spans="1:14">
      <c r="C30" s="216"/>
      <c r="D30" s="216"/>
      <c r="E30" s="216"/>
      <c r="F30" s="216"/>
      <c r="G30" s="216"/>
      <c r="H30" s="216"/>
      <c r="I30" s="216"/>
      <c r="M30" s="162"/>
      <c r="N30" s="162"/>
    </row>
    <row r="31" spans="1:14">
      <c r="C31" s="216"/>
      <c r="D31" s="216"/>
      <c r="E31" s="216"/>
      <c r="F31" s="216"/>
      <c r="G31" s="216"/>
      <c r="H31" s="216"/>
      <c r="I31" s="216"/>
    </row>
  </sheetData>
  <mergeCells count="7">
    <mergeCell ref="C21:E21"/>
    <mergeCell ref="F15:I15"/>
    <mergeCell ref="F21:I21"/>
    <mergeCell ref="A4:I4"/>
    <mergeCell ref="F7:I7"/>
    <mergeCell ref="C7:E7"/>
    <mergeCell ref="C15:E1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F64"/>
  <sheetViews>
    <sheetView workbookViewId="0">
      <pane xSplit="4" ySplit="3" topLeftCell="E37" activePane="bottomRight" state="frozen"/>
      <selection activeCell="K68" sqref="K68"/>
      <selection pane="topRight" activeCell="K68" sqref="K68"/>
      <selection pane="bottomLeft" activeCell="K68" sqref="K68"/>
      <selection pane="bottomRight" activeCell="F61" sqref="F61"/>
    </sheetView>
  </sheetViews>
  <sheetFormatPr defaultRowHeight="12.75"/>
  <cols>
    <col min="1" max="1" width="6.85546875" customWidth="1"/>
    <col min="2" max="2" width="8.5703125" style="25" customWidth="1"/>
    <col min="3" max="3" width="33" style="25" customWidth="1"/>
    <col min="4" max="4" width="41.85546875" style="25" customWidth="1"/>
    <col min="5" max="5" width="4.140625" customWidth="1"/>
    <col min="6" max="8" width="11.85546875" customWidth="1"/>
    <col min="9" max="9" width="10.140625" bestFit="1" customWidth="1"/>
    <col min="10" max="12" width="12" customWidth="1"/>
    <col min="13" max="13" width="4.28515625" customWidth="1"/>
    <col min="14" max="16" width="11.85546875" customWidth="1"/>
    <col min="17" max="17" width="4.28515625" customWidth="1"/>
    <col min="18" max="20" width="11.7109375" customWidth="1"/>
    <col min="21" max="21" width="4.28515625" customWidth="1"/>
    <col min="22" max="24" width="11.85546875" customWidth="1"/>
    <col min="25" max="25" width="4.28515625" customWidth="1"/>
    <col min="26" max="28" width="11.85546875" customWidth="1"/>
    <col min="29" max="29" width="4.28515625" customWidth="1"/>
    <col min="30" max="32" width="11.85546875" customWidth="1"/>
  </cols>
  <sheetData>
    <row r="1" spans="1:32">
      <c r="B1" s="99" t="s">
        <v>366</v>
      </c>
      <c r="C1" s="93"/>
      <c r="F1" s="270" t="str">
        <f ca="1">'AMI Data Inputs Summary'!$C$5</f>
        <v>Actual</v>
      </c>
      <c r="G1" s="271"/>
      <c r="H1" s="272"/>
      <c r="I1" s="106"/>
      <c r="J1" s="267" t="str">
        <f ca="1">'AMI Data Inputs Summary'!$D$5</f>
        <v>Actual</v>
      </c>
      <c r="K1" s="268"/>
      <c r="L1" s="269"/>
      <c r="M1" s="106"/>
      <c r="N1" s="267" t="str">
        <f ca="1">'AMI Data Inputs Summary'!$E$5</f>
        <v>Forecast</v>
      </c>
      <c r="O1" s="268"/>
      <c r="P1" s="269"/>
      <c r="Q1" s="106"/>
      <c r="R1" s="267" t="str">
        <f ca="1">'AMI Data Inputs Summary'!$F$5</f>
        <v>Forecast</v>
      </c>
      <c r="S1" s="268"/>
      <c r="T1" s="269"/>
      <c r="U1" s="106"/>
      <c r="V1" s="267" t="str">
        <f ca="1">'AMI Data Inputs Summary'!$G$5</f>
        <v>Forecast</v>
      </c>
      <c r="W1" s="268"/>
      <c r="X1" s="269"/>
      <c r="Y1" s="106"/>
      <c r="Z1" s="267" t="str">
        <f ca="1">'AMI Data Inputs Summary'!$H$5</f>
        <v>Forecast</v>
      </c>
      <c r="AA1" s="268"/>
      <c r="AB1" s="269"/>
      <c r="AC1" s="106"/>
      <c r="AD1" s="267" t="str">
        <f ca="1">'AMI Data Inputs Summary'!$I$5</f>
        <v>Forecast</v>
      </c>
      <c r="AE1" s="268"/>
      <c r="AF1" s="269"/>
    </row>
    <row r="2" spans="1:32">
      <c r="F2" s="264" t="str">
        <f ca="1">'AMI Data Inputs Summary'!$C$7</f>
        <v>Nominal $</v>
      </c>
      <c r="G2" s="265"/>
      <c r="H2" s="266"/>
      <c r="I2" s="159"/>
      <c r="J2" s="264" t="str">
        <f ca="1">'AMI Data Inputs Summary'!$C$7</f>
        <v>Nominal $</v>
      </c>
      <c r="K2" s="265"/>
      <c r="L2" s="266"/>
      <c r="M2" s="159"/>
      <c r="N2" s="264" t="str">
        <f ca="1">'AMI Data Inputs Summary'!$C$7</f>
        <v>Nominal $</v>
      </c>
      <c r="O2" s="265"/>
      <c r="P2" s="266"/>
      <c r="Q2" s="159"/>
      <c r="R2" s="264" t="str">
        <f ca="1">'AMI Data Inputs Summary'!$F$7</f>
        <v>Real 2011 $</v>
      </c>
      <c r="S2" s="265"/>
      <c r="T2" s="266"/>
      <c r="U2" s="159"/>
      <c r="V2" s="264" t="str">
        <f ca="1">'AMI Data Inputs Summary'!$F$7</f>
        <v>Real 2011 $</v>
      </c>
      <c r="W2" s="265"/>
      <c r="X2" s="266"/>
      <c r="Y2" s="159"/>
      <c r="Z2" s="264" t="str">
        <f ca="1">'AMI Data Inputs Summary'!$F$7</f>
        <v>Real 2011 $</v>
      </c>
      <c r="AA2" s="265"/>
      <c r="AB2" s="266"/>
      <c r="AC2" s="159"/>
      <c r="AD2" s="264" t="str">
        <f ca="1">'AMI Data Inputs Summary'!$F$7</f>
        <v>Real 2011 $</v>
      </c>
      <c r="AE2" s="265"/>
      <c r="AF2" s="266"/>
    </row>
    <row r="3" spans="1:32" ht="18">
      <c r="B3" s="24" t="s">
        <v>23</v>
      </c>
      <c r="C3" s="24"/>
      <c r="D3" s="24"/>
      <c r="F3" s="267">
        <f ca="1">'AMI Data Inputs Summary'!$C$6</f>
        <v>2009</v>
      </c>
      <c r="G3" s="268"/>
      <c r="H3" s="269"/>
      <c r="I3" s="160"/>
      <c r="J3" s="267">
        <f ca="1">'AMI Data Inputs Summary'!$D$6</f>
        <v>2010</v>
      </c>
      <c r="K3" s="268"/>
      <c r="L3" s="269"/>
      <c r="M3" s="160"/>
      <c r="N3" s="267">
        <f ca="1">'AMI Data Inputs Summary'!$E$6</f>
        <v>2011</v>
      </c>
      <c r="O3" s="268"/>
      <c r="P3" s="269"/>
      <c r="Q3" s="160"/>
      <c r="R3" s="267">
        <f ca="1">'AMI Data Inputs Summary'!$F$6</f>
        <v>2012</v>
      </c>
      <c r="S3" s="268"/>
      <c r="T3" s="269"/>
      <c r="U3" s="160"/>
      <c r="V3" s="267">
        <f ca="1">'AMI Data Inputs Summary'!$G$6</f>
        <v>2013</v>
      </c>
      <c r="W3" s="268"/>
      <c r="X3" s="269"/>
      <c r="Y3" s="160"/>
      <c r="Z3" s="267">
        <f ca="1">'AMI Data Inputs Summary'!$H$6</f>
        <v>2014</v>
      </c>
      <c r="AA3" s="268"/>
      <c r="AB3" s="269"/>
      <c r="AC3" s="160"/>
      <c r="AD3" s="267">
        <f ca="1">'AMI Data Inputs Summary'!$I$6</f>
        <v>2015</v>
      </c>
      <c r="AE3" s="268"/>
      <c r="AF3" s="269"/>
    </row>
    <row r="4" spans="1:32">
      <c r="F4" s="88"/>
      <c r="G4" s="88"/>
      <c r="H4" s="89"/>
      <c r="I4" s="88"/>
      <c r="J4" s="88"/>
      <c r="K4" s="88"/>
      <c r="L4" s="88"/>
      <c r="M4" s="88"/>
      <c r="N4" s="88"/>
      <c r="O4" s="88"/>
      <c r="P4" s="88"/>
      <c r="Q4" s="88"/>
      <c r="U4" s="88"/>
      <c r="Y4" s="88"/>
      <c r="AC4" s="88"/>
    </row>
    <row r="5" spans="1:32">
      <c r="B5" s="27" t="s">
        <v>24</v>
      </c>
      <c r="C5" s="27" t="s">
        <v>25</v>
      </c>
      <c r="D5" s="27" t="s">
        <v>26</v>
      </c>
      <c r="F5" s="261">
        <f>F$3</f>
        <v>2009</v>
      </c>
      <c r="G5" s="262"/>
      <c r="H5" s="263"/>
      <c r="I5" s="106"/>
      <c r="J5" s="261">
        <f>J$3</f>
        <v>2010</v>
      </c>
      <c r="K5" s="262"/>
      <c r="L5" s="263"/>
      <c r="M5" s="106"/>
      <c r="N5" s="261">
        <f>N$3</f>
        <v>2011</v>
      </c>
      <c r="O5" s="262"/>
      <c r="P5" s="263"/>
      <c r="Q5" s="106"/>
      <c r="R5" s="261">
        <f>R$3</f>
        <v>2012</v>
      </c>
      <c r="S5" s="262"/>
      <c r="T5" s="263"/>
      <c r="U5" s="106"/>
      <c r="V5" s="261">
        <f>V$3</f>
        <v>2013</v>
      </c>
      <c r="W5" s="262"/>
      <c r="X5" s="263"/>
      <c r="Y5" s="106"/>
      <c r="Z5" s="261">
        <f>Z$3</f>
        <v>2014</v>
      </c>
      <c r="AA5" s="262"/>
      <c r="AB5" s="263"/>
      <c r="AC5" s="106"/>
      <c r="AD5" s="261">
        <f>AD$3</f>
        <v>2015</v>
      </c>
      <c r="AE5" s="262"/>
      <c r="AF5" s="263"/>
    </row>
    <row r="6" spans="1:32">
      <c r="F6" s="90" t="s">
        <v>328</v>
      </c>
      <c r="G6" s="90" t="s">
        <v>5</v>
      </c>
      <c r="H6" s="90" t="s">
        <v>33</v>
      </c>
      <c r="I6" s="88"/>
      <c r="J6" s="90" t="str">
        <f>$F$6</f>
        <v>Contract</v>
      </c>
      <c r="K6" s="90" t="str">
        <f>$G$6</f>
        <v>Other</v>
      </c>
      <c r="L6" s="90" t="str">
        <f>$H$6</f>
        <v>Total</v>
      </c>
      <c r="M6" s="88"/>
      <c r="N6" s="90" t="str">
        <f>$F$6</f>
        <v>Contract</v>
      </c>
      <c r="O6" s="90" t="str">
        <f>$G$6</f>
        <v>Other</v>
      </c>
      <c r="P6" s="90" t="str">
        <f>$H$6</f>
        <v>Total</v>
      </c>
      <c r="Q6" s="88"/>
      <c r="R6" s="90" t="str">
        <f>$F$6</f>
        <v>Contract</v>
      </c>
      <c r="S6" s="90" t="str">
        <f>$G$6</f>
        <v>Other</v>
      </c>
      <c r="T6" s="90" t="str">
        <f>$H$6</f>
        <v>Total</v>
      </c>
      <c r="U6" s="88"/>
      <c r="V6" s="90" t="str">
        <f>$F$6</f>
        <v>Contract</v>
      </c>
      <c r="W6" s="90" t="str">
        <f>$G$6</f>
        <v>Other</v>
      </c>
      <c r="X6" s="90" t="str">
        <f>$H$6</f>
        <v>Total</v>
      </c>
      <c r="Y6" s="88"/>
      <c r="Z6" s="90" t="str">
        <f>$F$6</f>
        <v>Contract</v>
      </c>
      <c r="AA6" s="90" t="str">
        <f>$G$6</f>
        <v>Other</v>
      </c>
      <c r="AB6" s="90" t="str">
        <f>$H$6</f>
        <v>Total</v>
      </c>
      <c r="AC6" s="88"/>
      <c r="AD6" s="90" t="str">
        <f>$F$6</f>
        <v>Contract</v>
      </c>
      <c r="AE6" s="90" t="str">
        <f>$G$6</f>
        <v>Other</v>
      </c>
      <c r="AF6" s="90" t="str">
        <f>$H$6</f>
        <v>Total</v>
      </c>
    </row>
    <row r="7" spans="1:32" ht="25.5">
      <c r="A7" s="118" t="s">
        <v>75</v>
      </c>
      <c r="B7" s="125">
        <v>2</v>
      </c>
      <c r="C7" s="129" t="s">
        <v>27</v>
      </c>
      <c r="D7" s="126" t="s">
        <v>72</v>
      </c>
      <c r="F7" s="91"/>
      <c r="G7" s="91"/>
      <c r="H7" s="119">
        <f>SUM(F7:G7)</f>
        <v>0</v>
      </c>
      <c r="I7" s="120"/>
      <c r="J7" s="91"/>
      <c r="K7" s="91"/>
      <c r="L7" s="119">
        <f>SUM(J7:K7)</f>
        <v>0</v>
      </c>
      <c r="M7" s="120"/>
      <c r="N7" s="91"/>
      <c r="O7" s="91"/>
      <c r="P7" s="119">
        <f>SUM(N7:O7)</f>
        <v>0</v>
      </c>
      <c r="Q7" s="120"/>
      <c r="R7" s="91"/>
      <c r="S7" s="91"/>
      <c r="T7" s="119">
        <f>SUM(R7:S7)</f>
        <v>0</v>
      </c>
      <c r="U7" s="120"/>
      <c r="V7" s="91"/>
      <c r="W7" s="91"/>
      <c r="X7" s="119">
        <f>SUM(V7:W7)</f>
        <v>0</v>
      </c>
      <c r="Y7" s="120"/>
      <c r="Z7" s="91"/>
      <c r="AA7" s="91"/>
      <c r="AB7" s="119">
        <f>SUM(Z7:AA7)</f>
        <v>0</v>
      </c>
      <c r="AC7" s="120"/>
      <c r="AD7" s="91"/>
      <c r="AE7" s="91"/>
      <c r="AF7" s="119">
        <f>SUM(AD7:AE7)</f>
        <v>0</v>
      </c>
    </row>
    <row r="8" spans="1:32">
      <c r="A8" s="118"/>
      <c r="B8" s="125"/>
      <c r="C8" s="126"/>
      <c r="D8" s="126"/>
      <c r="F8" s="92"/>
      <c r="G8" s="92"/>
      <c r="H8" s="121"/>
      <c r="I8" s="122"/>
      <c r="J8" s="92"/>
      <c r="K8" s="92"/>
      <c r="L8" s="121"/>
      <c r="M8" s="122"/>
      <c r="N8" s="92"/>
      <c r="O8" s="92"/>
      <c r="P8" s="119"/>
      <c r="Q8" s="122"/>
      <c r="R8" s="92"/>
      <c r="S8" s="92"/>
      <c r="T8" s="119"/>
      <c r="U8" s="122"/>
      <c r="V8" s="92"/>
      <c r="W8" s="92"/>
      <c r="X8" s="119"/>
      <c r="Y8" s="122"/>
      <c r="Z8" s="92"/>
      <c r="AA8" s="92"/>
      <c r="AB8" s="119"/>
      <c r="AC8" s="122"/>
      <c r="AD8" s="92"/>
      <c r="AE8" s="92"/>
      <c r="AF8" s="119"/>
    </row>
    <row r="9" spans="1:32">
      <c r="A9" s="118"/>
      <c r="B9" s="125"/>
      <c r="C9" s="125"/>
      <c r="D9" s="125"/>
      <c r="F9" s="92"/>
      <c r="G9" s="92"/>
      <c r="H9" s="121"/>
      <c r="I9" s="122"/>
      <c r="J9" s="92"/>
      <c r="K9" s="92"/>
      <c r="L9" s="121"/>
      <c r="M9" s="122"/>
      <c r="N9" s="92"/>
      <c r="O9" s="92"/>
      <c r="P9" s="119"/>
      <c r="Q9" s="122"/>
      <c r="R9" s="92"/>
      <c r="S9" s="92"/>
      <c r="T9" s="119"/>
      <c r="U9" s="122"/>
      <c r="V9" s="92"/>
      <c r="W9" s="92"/>
      <c r="X9" s="119"/>
      <c r="Y9" s="122"/>
      <c r="Z9" s="92"/>
      <c r="AA9" s="92"/>
      <c r="AB9" s="119"/>
      <c r="AC9" s="122"/>
      <c r="AD9" s="92"/>
      <c r="AE9" s="92"/>
      <c r="AF9" s="119"/>
    </row>
    <row r="10" spans="1:32">
      <c r="A10" s="118"/>
      <c r="B10" s="125"/>
      <c r="C10" s="125"/>
      <c r="D10" s="125"/>
      <c r="F10" s="92"/>
      <c r="G10" s="92"/>
      <c r="H10" s="121"/>
      <c r="I10" s="122"/>
      <c r="J10" s="92"/>
      <c r="K10" s="92"/>
      <c r="L10" s="121"/>
      <c r="M10" s="122"/>
      <c r="N10" s="92"/>
      <c r="O10" s="92"/>
      <c r="P10" s="119"/>
      <c r="Q10" s="122"/>
      <c r="R10" s="92"/>
      <c r="S10" s="92"/>
      <c r="T10" s="119"/>
      <c r="U10" s="122"/>
      <c r="V10" s="92"/>
      <c r="W10" s="92"/>
      <c r="X10" s="119"/>
      <c r="Y10" s="122"/>
      <c r="Z10" s="92"/>
      <c r="AA10" s="92"/>
      <c r="AB10" s="119"/>
      <c r="AC10" s="122"/>
      <c r="AD10" s="92"/>
      <c r="AE10" s="92"/>
      <c r="AF10" s="119"/>
    </row>
    <row r="11" spans="1:32">
      <c r="A11" s="118"/>
      <c r="B11" s="127"/>
      <c r="C11" s="128"/>
      <c r="D11" s="127"/>
      <c r="F11" s="92"/>
      <c r="G11" s="92"/>
      <c r="H11" s="121"/>
      <c r="I11" s="122"/>
      <c r="J11" s="92"/>
      <c r="K11" s="92"/>
      <c r="L11" s="121"/>
      <c r="M11" s="122"/>
      <c r="N11" s="92"/>
      <c r="O11" s="92"/>
      <c r="P11" s="119"/>
      <c r="Q11" s="122"/>
      <c r="R11" s="92"/>
      <c r="S11" s="92"/>
      <c r="T11" s="119"/>
      <c r="U11" s="122"/>
      <c r="V11" s="92"/>
      <c r="W11" s="92"/>
      <c r="X11" s="119"/>
      <c r="Y11" s="122"/>
      <c r="Z11" s="92"/>
      <c r="AA11" s="92"/>
      <c r="AB11" s="119"/>
      <c r="AC11" s="122"/>
      <c r="AD11" s="92"/>
      <c r="AE11" s="92"/>
      <c r="AF11" s="119"/>
    </row>
    <row r="12" spans="1:32">
      <c r="A12" s="124" t="s">
        <v>76</v>
      </c>
      <c r="B12" s="130">
        <v>3</v>
      </c>
      <c r="C12" s="128" t="s">
        <v>28</v>
      </c>
      <c r="D12" s="128" t="s">
        <v>296</v>
      </c>
      <c r="F12" s="91"/>
      <c r="G12" s="91"/>
      <c r="H12" s="119">
        <f>SUM(F12:G12)</f>
        <v>0</v>
      </c>
      <c r="I12" s="120"/>
      <c r="J12" s="91"/>
      <c r="K12" s="91"/>
      <c r="L12" s="119">
        <f>SUM(J12:K12)</f>
        <v>0</v>
      </c>
      <c r="M12" s="120"/>
      <c r="N12" s="91"/>
      <c r="O12" s="91"/>
      <c r="P12" s="119">
        <f>SUM(N12:O12)</f>
        <v>0</v>
      </c>
      <c r="Q12" s="120"/>
      <c r="R12" s="91"/>
      <c r="S12" s="91"/>
      <c r="T12" s="119">
        <f>SUM(R12:S12)</f>
        <v>0</v>
      </c>
      <c r="U12" s="120"/>
      <c r="V12" s="91"/>
      <c r="W12" s="91"/>
      <c r="X12" s="119">
        <f>SUM(V12:W12)</f>
        <v>0</v>
      </c>
      <c r="Y12" s="120"/>
      <c r="Z12" s="91"/>
      <c r="AA12" s="91"/>
      <c r="AB12" s="119">
        <f>SUM(Z12:AA12)</f>
        <v>0</v>
      </c>
      <c r="AC12" s="120"/>
      <c r="AD12" s="91"/>
      <c r="AE12" s="91"/>
      <c r="AF12" s="119">
        <f>SUM(AD12:AE12)</f>
        <v>0</v>
      </c>
    </row>
    <row r="13" spans="1:32">
      <c r="A13" s="124" t="s">
        <v>77</v>
      </c>
      <c r="B13" s="130"/>
      <c r="C13" s="128"/>
      <c r="D13" s="128" t="s">
        <v>29</v>
      </c>
      <c r="F13" s="91"/>
      <c r="G13" s="91"/>
      <c r="H13" s="119">
        <f>SUM(F13:G13)</f>
        <v>0</v>
      </c>
      <c r="I13" s="120"/>
      <c r="J13" s="91"/>
      <c r="K13" s="91"/>
      <c r="L13" s="119">
        <f>SUM(J13:K13)</f>
        <v>0</v>
      </c>
      <c r="M13" s="120"/>
      <c r="N13" s="91"/>
      <c r="O13" s="91"/>
      <c r="P13" s="119">
        <f>SUM(N13:O13)</f>
        <v>0</v>
      </c>
      <c r="Q13" s="120"/>
      <c r="R13" s="91"/>
      <c r="S13" s="91"/>
      <c r="T13" s="119">
        <f>SUM(R13:S13)</f>
        <v>0</v>
      </c>
      <c r="U13" s="120"/>
      <c r="V13" s="91"/>
      <c r="W13" s="91"/>
      <c r="X13" s="119">
        <f>SUM(V13:W13)</f>
        <v>0</v>
      </c>
      <c r="Y13" s="120"/>
      <c r="Z13" s="91"/>
      <c r="AA13" s="91"/>
      <c r="AB13" s="119">
        <f>SUM(Z13:AA13)</f>
        <v>0</v>
      </c>
      <c r="AC13" s="120"/>
      <c r="AD13" s="91"/>
      <c r="AE13" s="91"/>
      <c r="AF13" s="119">
        <f>SUM(AD13:AE13)</f>
        <v>0</v>
      </c>
    </row>
    <row r="14" spans="1:32">
      <c r="A14" s="124" t="s">
        <v>78</v>
      </c>
      <c r="B14" s="130"/>
      <c r="C14" s="128"/>
      <c r="D14" s="128" t="s">
        <v>30</v>
      </c>
      <c r="F14" s="91"/>
      <c r="G14" s="91"/>
      <c r="H14" s="119">
        <f>SUM(F14:G14)</f>
        <v>0</v>
      </c>
      <c r="I14" s="120"/>
      <c r="J14" s="91"/>
      <c r="K14" s="91"/>
      <c r="L14" s="119">
        <f>SUM(J14:K14)</f>
        <v>0</v>
      </c>
      <c r="M14" s="120"/>
      <c r="N14" s="91"/>
      <c r="O14" s="91"/>
      <c r="P14" s="119">
        <f>SUM(N14:O14)</f>
        <v>0</v>
      </c>
      <c r="Q14" s="120"/>
      <c r="R14" s="91"/>
      <c r="S14" s="91"/>
      <c r="T14" s="119">
        <f>SUM(R14:S14)</f>
        <v>0</v>
      </c>
      <c r="U14" s="120"/>
      <c r="V14" s="91"/>
      <c r="W14" s="91"/>
      <c r="X14" s="119">
        <f>SUM(V14:W14)</f>
        <v>0</v>
      </c>
      <c r="Y14" s="120"/>
      <c r="Z14" s="91"/>
      <c r="AA14" s="91"/>
      <c r="AB14" s="119">
        <f>SUM(Z14:AA14)</f>
        <v>0</v>
      </c>
      <c r="AC14" s="120"/>
      <c r="AD14" s="91"/>
      <c r="AE14" s="91"/>
      <c r="AF14" s="119">
        <f>SUM(AD14:AE14)</f>
        <v>0</v>
      </c>
    </row>
    <row r="15" spans="1:32">
      <c r="A15" s="124" t="s">
        <v>79</v>
      </c>
      <c r="B15" s="130"/>
      <c r="C15" s="128"/>
      <c r="D15" s="128" t="s">
        <v>31</v>
      </c>
      <c r="F15" s="91"/>
      <c r="G15" s="91"/>
      <c r="H15" s="119">
        <f>SUM(F15:G15)</f>
        <v>0</v>
      </c>
      <c r="I15" s="120"/>
      <c r="J15" s="91"/>
      <c r="K15" s="91"/>
      <c r="L15" s="119">
        <f>SUM(J15:K15)</f>
        <v>0</v>
      </c>
      <c r="M15" s="120"/>
      <c r="N15" s="91"/>
      <c r="O15" s="91"/>
      <c r="P15" s="119">
        <f>SUM(N15:O15)</f>
        <v>0</v>
      </c>
      <c r="Q15" s="120"/>
      <c r="R15" s="91"/>
      <c r="S15" s="91"/>
      <c r="T15" s="119">
        <f>SUM(R15:S15)</f>
        <v>0</v>
      </c>
      <c r="U15" s="120"/>
      <c r="V15" s="91"/>
      <c r="W15" s="91"/>
      <c r="X15" s="119">
        <f>SUM(V15:W15)</f>
        <v>0</v>
      </c>
      <c r="Y15" s="120"/>
      <c r="Z15" s="91"/>
      <c r="AA15" s="91"/>
      <c r="AB15" s="119">
        <f>SUM(Z15:AA15)</f>
        <v>0</v>
      </c>
      <c r="AC15" s="120"/>
      <c r="AD15" s="91"/>
      <c r="AE15" s="91"/>
      <c r="AF15" s="119">
        <f>SUM(AD15:AE15)</f>
        <v>0</v>
      </c>
    </row>
    <row r="16" spans="1:32">
      <c r="A16" s="124" t="s">
        <v>80</v>
      </c>
      <c r="B16" s="130"/>
      <c r="C16" s="128"/>
      <c r="D16" s="128" t="s">
        <v>32</v>
      </c>
      <c r="F16" s="91"/>
      <c r="G16" s="91"/>
      <c r="H16" s="119">
        <f>SUM(F16:G16)</f>
        <v>0</v>
      </c>
      <c r="I16" s="120"/>
      <c r="J16" s="91"/>
      <c r="K16" s="91"/>
      <c r="L16" s="119">
        <f>SUM(J16:K16)</f>
        <v>0</v>
      </c>
      <c r="M16" s="120"/>
      <c r="N16" s="91"/>
      <c r="O16" s="91"/>
      <c r="P16" s="119">
        <f>SUM(N16:O16)</f>
        <v>0</v>
      </c>
      <c r="Q16" s="120"/>
      <c r="R16" s="91"/>
      <c r="S16" s="91"/>
      <c r="T16" s="119">
        <f>SUM(R16:S16)</f>
        <v>0</v>
      </c>
      <c r="U16" s="120"/>
      <c r="V16" s="91"/>
      <c r="W16" s="91"/>
      <c r="X16" s="119">
        <f>SUM(V16:W16)</f>
        <v>0</v>
      </c>
      <c r="Y16" s="120"/>
      <c r="Z16" s="91"/>
      <c r="AA16" s="91"/>
      <c r="AB16" s="119">
        <f>SUM(Z16:AA16)</f>
        <v>0</v>
      </c>
      <c r="AC16" s="120"/>
      <c r="AD16" s="91"/>
      <c r="AE16" s="91"/>
      <c r="AF16" s="119">
        <f>SUM(AD16:AE16)</f>
        <v>0</v>
      </c>
    </row>
    <row r="17" spans="1:32" ht="13.5" thickBot="1">
      <c r="A17" s="124"/>
      <c r="B17" s="130"/>
      <c r="C17" s="128"/>
      <c r="D17" s="131" t="s">
        <v>33</v>
      </c>
      <c r="F17" s="156">
        <f>SUM(F7,F12:F16)</f>
        <v>0</v>
      </c>
      <c r="G17" s="156">
        <f>SUM(G7,G12:G16)</f>
        <v>0</v>
      </c>
      <c r="H17" s="156">
        <f>SUM(H7,H12:H16)</f>
        <v>0</v>
      </c>
      <c r="I17" s="120"/>
      <c r="J17" s="156">
        <f>SUM(J7,J12:J16)</f>
        <v>0</v>
      </c>
      <c r="K17" s="156">
        <f>SUM(K7,K12:K16)</f>
        <v>0</v>
      </c>
      <c r="L17" s="156">
        <f>SUM(L7,L12:L16)</f>
        <v>0</v>
      </c>
      <c r="M17" s="120"/>
      <c r="N17" s="156">
        <f>SUM(N7,N12:N16)</f>
        <v>0</v>
      </c>
      <c r="O17" s="156">
        <f>SUM(O7,O12:O16)</f>
        <v>0</v>
      </c>
      <c r="P17" s="156">
        <f>SUM(P7,P12:P16)</f>
        <v>0</v>
      </c>
      <c r="Q17" s="120"/>
      <c r="R17" s="156">
        <f>SUM(R7,R12:R16)</f>
        <v>0</v>
      </c>
      <c r="S17" s="156">
        <f>SUM(S7,S12:S16)</f>
        <v>0</v>
      </c>
      <c r="T17" s="156">
        <f>SUM(T7,T12:T16)</f>
        <v>0</v>
      </c>
      <c r="U17" s="120"/>
      <c r="V17" s="156">
        <f>SUM(V7,V12:V16)</f>
        <v>0</v>
      </c>
      <c r="W17" s="156">
        <f>SUM(W7,W12:W16)</f>
        <v>0</v>
      </c>
      <c r="X17" s="156">
        <f>SUM(X7,X12:X16)</f>
        <v>0</v>
      </c>
      <c r="Y17" s="120"/>
      <c r="Z17" s="156">
        <f>SUM(Z7,Z12:Z16)</f>
        <v>0</v>
      </c>
      <c r="AA17" s="156">
        <f>SUM(AA7,AA12:AA16)</f>
        <v>0</v>
      </c>
      <c r="AB17" s="156">
        <f>SUM(AB7,AB12:AB16)</f>
        <v>0</v>
      </c>
      <c r="AC17" s="120"/>
      <c r="AD17" s="156">
        <f>SUM(AD7,AD12:AD16)</f>
        <v>0</v>
      </c>
      <c r="AE17" s="156">
        <f>SUM(AE7,AE12:AE16)</f>
        <v>0</v>
      </c>
      <c r="AF17" s="156">
        <f>SUM(AF7,AF12:AF16)</f>
        <v>0</v>
      </c>
    </row>
    <row r="18" spans="1:32" ht="13.5" thickTop="1">
      <c r="A18" s="124"/>
      <c r="B18" s="130"/>
      <c r="C18" s="128"/>
      <c r="D18" s="128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</row>
    <row r="19" spans="1:32">
      <c r="A19" s="124"/>
      <c r="B19" s="130">
        <v>4</v>
      </c>
      <c r="C19" s="128" t="s">
        <v>34</v>
      </c>
      <c r="D19" s="128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</row>
    <row r="20" spans="1:32">
      <c r="A20" s="124" t="s">
        <v>81</v>
      </c>
      <c r="B20" s="130"/>
      <c r="C20" s="128"/>
      <c r="D20" s="128" t="s">
        <v>297</v>
      </c>
      <c r="F20" s="91"/>
      <c r="G20" s="91"/>
      <c r="H20" s="119">
        <f t="shared" ref="H20:H26" si="0">SUM(F20:G20)</f>
        <v>0</v>
      </c>
      <c r="I20" s="120"/>
      <c r="J20" s="91"/>
      <c r="K20" s="91"/>
      <c r="L20" s="119">
        <f t="shared" ref="L20:L26" si="1">SUM(J20:K20)</f>
        <v>0</v>
      </c>
      <c r="M20" s="120"/>
      <c r="N20" s="91"/>
      <c r="O20" s="91"/>
      <c r="P20" s="119">
        <f t="shared" ref="P20:P26" si="2">SUM(N20:O20)</f>
        <v>0</v>
      </c>
      <c r="Q20" s="120"/>
      <c r="R20" s="91"/>
      <c r="S20" s="91"/>
      <c r="T20" s="119">
        <f t="shared" ref="T20:T26" si="3">SUM(R20:S20)</f>
        <v>0</v>
      </c>
      <c r="U20" s="120"/>
      <c r="V20" s="91"/>
      <c r="W20" s="91"/>
      <c r="X20" s="119">
        <f t="shared" ref="X20:X26" si="4">SUM(V20:W20)</f>
        <v>0</v>
      </c>
      <c r="Y20" s="120"/>
      <c r="Z20" s="91"/>
      <c r="AA20" s="91"/>
      <c r="AB20" s="119">
        <f t="shared" ref="AB20:AB26" si="5">SUM(Z20:AA20)</f>
        <v>0</v>
      </c>
      <c r="AC20" s="120"/>
      <c r="AD20" s="91"/>
      <c r="AE20" s="91"/>
      <c r="AF20" s="119">
        <f t="shared" ref="AF20:AF26" si="6">SUM(AD20:AE20)</f>
        <v>0</v>
      </c>
    </row>
    <row r="21" spans="1:32">
      <c r="A21" s="124" t="s">
        <v>82</v>
      </c>
      <c r="B21" s="130"/>
      <c r="C21" s="128"/>
      <c r="D21" s="128" t="s">
        <v>298</v>
      </c>
      <c r="F21" s="91"/>
      <c r="G21" s="91"/>
      <c r="H21" s="119">
        <f t="shared" si="0"/>
        <v>0</v>
      </c>
      <c r="I21" s="120"/>
      <c r="J21" s="91"/>
      <c r="K21" s="91"/>
      <c r="L21" s="119">
        <f t="shared" si="1"/>
        <v>0</v>
      </c>
      <c r="M21" s="120"/>
      <c r="N21" s="91"/>
      <c r="O21" s="91"/>
      <c r="P21" s="119">
        <f t="shared" si="2"/>
        <v>0</v>
      </c>
      <c r="Q21" s="120"/>
      <c r="R21" s="91"/>
      <c r="S21" s="91"/>
      <c r="T21" s="119">
        <f t="shared" si="3"/>
        <v>0</v>
      </c>
      <c r="U21" s="120"/>
      <c r="V21" s="91"/>
      <c r="W21" s="91"/>
      <c r="X21" s="119">
        <f t="shared" si="4"/>
        <v>0</v>
      </c>
      <c r="Y21" s="120"/>
      <c r="Z21" s="91"/>
      <c r="AA21" s="91"/>
      <c r="AB21" s="119">
        <f t="shared" si="5"/>
        <v>0</v>
      </c>
      <c r="AC21" s="120"/>
      <c r="AD21" s="91"/>
      <c r="AE21" s="91"/>
      <c r="AF21" s="119">
        <f t="shared" si="6"/>
        <v>0</v>
      </c>
    </row>
    <row r="22" spans="1:32">
      <c r="A22" s="124" t="s">
        <v>83</v>
      </c>
      <c r="B22" s="130"/>
      <c r="C22" s="128"/>
      <c r="D22" s="128" t="s">
        <v>296</v>
      </c>
      <c r="F22" s="91"/>
      <c r="G22" s="91"/>
      <c r="H22" s="119">
        <f t="shared" si="0"/>
        <v>0</v>
      </c>
      <c r="I22" s="120"/>
      <c r="J22" s="91"/>
      <c r="K22" s="91"/>
      <c r="L22" s="119">
        <f t="shared" si="1"/>
        <v>0</v>
      </c>
      <c r="M22" s="120"/>
      <c r="N22" s="91"/>
      <c r="O22" s="91"/>
      <c r="P22" s="119">
        <f t="shared" si="2"/>
        <v>0</v>
      </c>
      <c r="Q22" s="120"/>
      <c r="R22" s="91"/>
      <c r="S22" s="91"/>
      <c r="T22" s="119">
        <f t="shared" si="3"/>
        <v>0</v>
      </c>
      <c r="U22" s="120"/>
      <c r="V22" s="91"/>
      <c r="W22" s="91"/>
      <c r="X22" s="119">
        <f t="shared" si="4"/>
        <v>0</v>
      </c>
      <c r="Y22" s="120"/>
      <c r="Z22" s="91"/>
      <c r="AA22" s="91"/>
      <c r="AB22" s="119">
        <f t="shared" si="5"/>
        <v>0</v>
      </c>
      <c r="AC22" s="120"/>
      <c r="AD22" s="91"/>
      <c r="AE22" s="91"/>
      <c r="AF22" s="119">
        <f t="shared" si="6"/>
        <v>0</v>
      </c>
    </row>
    <row r="23" spans="1:32">
      <c r="A23" s="124" t="s">
        <v>84</v>
      </c>
      <c r="B23" s="130"/>
      <c r="C23" s="128"/>
      <c r="D23" s="128" t="s">
        <v>31</v>
      </c>
      <c r="F23" s="91"/>
      <c r="G23" s="91"/>
      <c r="H23" s="119">
        <f t="shared" si="0"/>
        <v>0</v>
      </c>
      <c r="I23" s="120"/>
      <c r="J23" s="91"/>
      <c r="K23" s="91"/>
      <c r="L23" s="119">
        <f t="shared" si="1"/>
        <v>0</v>
      </c>
      <c r="M23" s="120"/>
      <c r="N23" s="91"/>
      <c r="O23" s="91"/>
      <c r="P23" s="119">
        <f t="shared" si="2"/>
        <v>0</v>
      </c>
      <c r="Q23" s="120"/>
      <c r="R23" s="91"/>
      <c r="S23" s="91"/>
      <c r="T23" s="119">
        <f t="shared" si="3"/>
        <v>0</v>
      </c>
      <c r="U23" s="120"/>
      <c r="V23" s="91"/>
      <c r="W23" s="91"/>
      <c r="X23" s="119">
        <f t="shared" si="4"/>
        <v>0</v>
      </c>
      <c r="Y23" s="120"/>
      <c r="Z23" s="91"/>
      <c r="AA23" s="91"/>
      <c r="AB23" s="119">
        <f t="shared" si="5"/>
        <v>0</v>
      </c>
      <c r="AC23" s="120"/>
      <c r="AD23" s="91"/>
      <c r="AE23" s="91"/>
      <c r="AF23" s="119">
        <f t="shared" si="6"/>
        <v>0</v>
      </c>
    </row>
    <row r="24" spans="1:32">
      <c r="A24" s="124" t="s">
        <v>85</v>
      </c>
      <c r="B24" s="130"/>
      <c r="C24" s="128"/>
      <c r="D24" s="128" t="s">
        <v>299</v>
      </c>
      <c r="F24" s="91"/>
      <c r="G24" s="91"/>
      <c r="H24" s="119">
        <f t="shared" si="0"/>
        <v>0</v>
      </c>
      <c r="I24" s="120"/>
      <c r="J24" s="91"/>
      <c r="K24" s="91"/>
      <c r="L24" s="119">
        <f t="shared" si="1"/>
        <v>0</v>
      </c>
      <c r="M24" s="120"/>
      <c r="N24" s="91"/>
      <c r="O24" s="91"/>
      <c r="P24" s="119">
        <f t="shared" si="2"/>
        <v>0</v>
      </c>
      <c r="Q24" s="120"/>
      <c r="R24" s="91"/>
      <c r="S24" s="91"/>
      <c r="T24" s="119">
        <f t="shared" si="3"/>
        <v>0</v>
      </c>
      <c r="U24" s="120"/>
      <c r="V24" s="91"/>
      <c r="W24" s="91"/>
      <c r="X24" s="119">
        <f t="shared" si="4"/>
        <v>0</v>
      </c>
      <c r="Y24" s="120"/>
      <c r="Z24" s="91"/>
      <c r="AA24" s="91"/>
      <c r="AB24" s="119">
        <f t="shared" si="5"/>
        <v>0</v>
      </c>
      <c r="AC24" s="120"/>
      <c r="AD24" s="91"/>
      <c r="AE24" s="91"/>
      <c r="AF24" s="119">
        <f t="shared" si="6"/>
        <v>0</v>
      </c>
    </row>
    <row r="25" spans="1:32">
      <c r="A25" s="124" t="s">
        <v>86</v>
      </c>
      <c r="B25" s="130"/>
      <c r="C25" s="128"/>
      <c r="D25" s="128" t="s">
        <v>35</v>
      </c>
      <c r="F25" s="91"/>
      <c r="G25" s="91"/>
      <c r="H25" s="119">
        <f t="shared" si="0"/>
        <v>0</v>
      </c>
      <c r="I25" s="120"/>
      <c r="J25" s="91"/>
      <c r="K25" s="91"/>
      <c r="L25" s="119">
        <f t="shared" si="1"/>
        <v>0</v>
      </c>
      <c r="M25" s="120"/>
      <c r="N25" s="91"/>
      <c r="O25" s="91"/>
      <c r="P25" s="119">
        <f t="shared" si="2"/>
        <v>0</v>
      </c>
      <c r="Q25" s="120"/>
      <c r="R25" s="91"/>
      <c r="S25" s="91"/>
      <c r="T25" s="119">
        <f t="shared" si="3"/>
        <v>0</v>
      </c>
      <c r="U25" s="120"/>
      <c r="V25" s="91"/>
      <c r="W25" s="91"/>
      <c r="X25" s="119">
        <f t="shared" si="4"/>
        <v>0</v>
      </c>
      <c r="Y25" s="120"/>
      <c r="Z25" s="91"/>
      <c r="AA25" s="91"/>
      <c r="AB25" s="119">
        <f t="shared" si="5"/>
        <v>0</v>
      </c>
      <c r="AC25" s="120"/>
      <c r="AD25" s="91"/>
      <c r="AE25" s="91"/>
      <c r="AF25" s="119">
        <f t="shared" si="6"/>
        <v>0</v>
      </c>
    </row>
    <row r="26" spans="1:32">
      <c r="A26" s="124" t="s">
        <v>87</v>
      </c>
      <c r="B26" s="130"/>
      <c r="C26" s="128"/>
      <c r="D26" s="128" t="s">
        <v>276</v>
      </c>
      <c r="F26" s="91"/>
      <c r="G26" s="91"/>
      <c r="H26" s="119">
        <f t="shared" si="0"/>
        <v>0</v>
      </c>
      <c r="I26" s="120"/>
      <c r="J26" s="91"/>
      <c r="K26" s="91"/>
      <c r="L26" s="119">
        <f t="shared" si="1"/>
        <v>0</v>
      </c>
      <c r="M26" s="120"/>
      <c r="N26" s="91"/>
      <c r="O26" s="91"/>
      <c r="P26" s="119">
        <f t="shared" si="2"/>
        <v>0</v>
      </c>
      <c r="Q26" s="120"/>
      <c r="R26" s="91"/>
      <c r="S26" s="91"/>
      <c r="T26" s="119">
        <f t="shared" si="3"/>
        <v>0</v>
      </c>
      <c r="U26" s="120"/>
      <c r="V26" s="91"/>
      <c r="W26" s="91"/>
      <c r="X26" s="119">
        <f t="shared" si="4"/>
        <v>0</v>
      </c>
      <c r="Y26" s="120"/>
      <c r="Z26" s="91"/>
      <c r="AA26" s="91"/>
      <c r="AB26" s="119">
        <f t="shared" si="5"/>
        <v>0</v>
      </c>
      <c r="AC26" s="120"/>
      <c r="AD26" s="91"/>
      <c r="AE26" s="91"/>
      <c r="AF26" s="119">
        <f t="shared" si="6"/>
        <v>0</v>
      </c>
    </row>
    <row r="27" spans="1:32" ht="13.5" thickBot="1">
      <c r="A27" s="124"/>
      <c r="B27" s="130"/>
      <c r="C27" s="128"/>
      <c r="D27" s="131" t="s">
        <v>33</v>
      </c>
      <c r="F27" s="123">
        <f>SUM(F20:F26)</f>
        <v>0</v>
      </c>
      <c r="G27" s="123">
        <f>SUM(G20:G26)</f>
        <v>0</v>
      </c>
      <c r="H27" s="123">
        <f>SUM(H20:H26)</f>
        <v>0</v>
      </c>
      <c r="I27" s="120"/>
      <c r="J27" s="123">
        <f>SUM(J20:J26)</f>
        <v>0</v>
      </c>
      <c r="K27" s="123">
        <f>SUM(K20:K26)</f>
        <v>0</v>
      </c>
      <c r="L27" s="123">
        <f>SUM(L20:L26)</f>
        <v>0</v>
      </c>
      <c r="M27" s="120"/>
      <c r="N27" s="123">
        <f>SUM(N20:N26)</f>
        <v>0</v>
      </c>
      <c r="O27" s="123">
        <f>SUM(O20:O26)</f>
        <v>0</v>
      </c>
      <c r="P27" s="123">
        <f>SUM(P20:P26)</f>
        <v>0</v>
      </c>
      <c r="Q27" s="120"/>
      <c r="R27" s="123">
        <f>SUM(R20:R26)</f>
        <v>0</v>
      </c>
      <c r="S27" s="123">
        <f>SUM(S20:S26)</f>
        <v>0</v>
      </c>
      <c r="T27" s="123">
        <f>SUM(T20:T26)</f>
        <v>0</v>
      </c>
      <c r="U27" s="120"/>
      <c r="V27" s="123">
        <f>SUM(V20:V26)</f>
        <v>0</v>
      </c>
      <c r="W27" s="123">
        <f>SUM(W20:W26)</f>
        <v>0</v>
      </c>
      <c r="X27" s="123">
        <f>SUM(X20:X26)</f>
        <v>0</v>
      </c>
      <c r="Y27" s="120"/>
      <c r="Z27" s="123">
        <f>SUM(Z20:Z26)</f>
        <v>0</v>
      </c>
      <c r="AA27" s="123">
        <f>SUM(AA20:AA26)</f>
        <v>0</v>
      </c>
      <c r="AB27" s="123">
        <f>SUM(AB20:AB26)</f>
        <v>0</v>
      </c>
      <c r="AC27" s="120"/>
      <c r="AD27" s="123">
        <f>SUM(AD20:AD26)</f>
        <v>0</v>
      </c>
      <c r="AE27" s="123">
        <f>SUM(AE20:AE26)</f>
        <v>0</v>
      </c>
      <c r="AF27" s="123">
        <f>SUM(AF20:AF26)</f>
        <v>0</v>
      </c>
    </row>
    <row r="28" spans="1:32" ht="13.5" thickTop="1">
      <c r="A28" s="124"/>
      <c r="B28" s="130"/>
      <c r="C28" s="128"/>
      <c r="D28" s="128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</row>
    <row r="29" spans="1:32">
      <c r="A29" s="124" t="s">
        <v>88</v>
      </c>
      <c r="B29" s="130">
        <v>5</v>
      </c>
      <c r="C29" s="128" t="s">
        <v>36</v>
      </c>
      <c r="D29" s="128" t="s">
        <v>296</v>
      </c>
      <c r="F29" s="91">
        <v>3070911.9125999999</v>
      </c>
      <c r="G29" s="91"/>
      <c r="H29" s="119">
        <f t="shared" ref="H29:H35" si="7">SUM(F29:G29)</f>
        <v>3070911.9125999999</v>
      </c>
      <c r="I29" s="120"/>
      <c r="J29" s="91">
        <v>2992352.5195000004</v>
      </c>
      <c r="K29" s="91"/>
      <c r="L29" s="119">
        <f t="shared" ref="L29:L35" si="8">SUM(J29:K29)</f>
        <v>2992352.5195000004</v>
      </c>
      <c r="M29" s="120"/>
      <c r="N29" s="91">
        <v>929478.65960000025</v>
      </c>
      <c r="O29" s="91"/>
      <c r="P29" s="119">
        <f t="shared" ref="P29:P35" si="9">SUM(N29:O29)</f>
        <v>929478.65960000025</v>
      </c>
      <c r="Q29" s="120"/>
      <c r="R29" s="91"/>
      <c r="S29" s="91"/>
      <c r="T29" s="119">
        <f t="shared" ref="T29:T35" si="10">SUM(R29:S29)</f>
        <v>0</v>
      </c>
      <c r="U29" s="120"/>
      <c r="V29" s="91"/>
      <c r="W29" s="91"/>
      <c r="X29" s="119">
        <f t="shared" ref="X29:X35" si="11">SUM(V29:W29)</f>
        <v>0</v>
      </c>
      <c r="Y29" s="120"/>
      <c r="Z29" s="91"/>
      <c r="AA29" s="91"/>
      <c r="AB29" s="119">
        <f t="shared" ref="AB29:AB35" si="12">SUM(Z29:AA29)</f>
        <v>0</v>
      </c>
      <c r="AC29" s="120"/>
      <c r="AD29" s="91"/>
      <c r="AE29" s="91"/>
      <c r="AF29" s="119">
        <f t="shared" ref="AF29:AF35" si="13">SUM(AD29:AE29)</f>
        <v>0</v>
      </c>
    </row>
    <row r="30" spans="1:32">
      <c r="A30" s="124" t="s">
        <v>89</v>
      </c>
      <c r="B30" s="130"/>
      <c r="C30" s="128"/>
      <c r="D30" s="128" t="s">
        <v>31</v>
      </c>
      <c r="F30" s="91">
        <v>2861808.4321360011</v>
      </c>
      <c r="G30" s="91"/>
      <c r="H30" s="119">
        <f t="shared" si="7"/>
        <v>2861808.4321360011</v>
      </c>
      <c r="I30" s="120"/>
      <c r="J30" s="91">
        <v>1136328.4011360009</v>
      </c>
      <c r="K30" s="91"/>
      <c r="L30" s="119">
        <f t="shared" si="8"/>
        <v>1136328.4011360009</v>
      </c>
      <c r="M30" s="120"/>
      <c r="N30" s="91">
        <v>744352.510152</v>
      </c>
      <c r="O30" s="91"/>
      <c r="P30" s="119">
        <f t="shared" si="9"/>
        <v>744352.510152</v>
      </c>
      <c r="Q30" s="120"/>
      <c r="R30" s="91"/>
      <c r="S30" s="91"/>
      <c r="T30" s="119">
        <f t="shared" si="10"/>
        <v>0</v>
      </c>
      <c r="U30" s="120"/>
      <c r="V30" s="91"/>
      <c r="W30" s="91"/>
      <c r="X30" s="119">
        <f t="shared" si="11"/>
        <v>0</v>
      </c>
      <c r="Y30" s="120"/>
      <c r="Z30" s="91"/>
      <c r="AA30" s="91"/>
      <c r="AB30" s="119">
        <f t="shared" si="12"/>
        <v>0</v>
      </c>
      <c r="AC30" s="120"/>
      <c r="AD30" s="91"/>
      <c r="AE30" s="91"/>
      <c r="AF30" s="119">
        <f t="shared" si="13"/>
        <v>0</v>
      </c>
    </row>
    <row r="31" spans="1:32">
      <c r="A31" s="124" t="s">
        <v>90</v>
      </c>
      <c r="B31" s="130"/>
      <c r="C31" s="128"/>
      <c r="D31" s="128" t="s">
        <v>299</v>
      </c>
      <c r="F31" s="91">
        <v>766542.24232800014</v>
      </c>
      <c r="G31" s="91"/>
      <c r="H31" s="119">
        <f t="shared" si="7"/>
        <v>766542.24232800014</v>
      </c>
      <c r="I31" s="120"/>
      <c r="J31" s="91">
        <v>315679.16688800004</v>
      </c>
      <c r="K31" s="91"/>
      <c r="L31" s="119">
        <f t="shared" si="8"/>
        <v>315679.16688800004</v>
      </c>
      <c r="M31" s="120"/>
      <c r="N31" s="91">
        <v>250468.62408800004</v>
      </c>
      <c r="O31" s="91"/>
      <c r="P31" s="119">
        <f t="shared" si="9"/>
        <v>250468.62408800004</v>
      </c>
      <c r="Q31" s="120"/>
      <c r="R31" s="91"/>
      <c r="S31" s="91"/>
      <c r="T31" s="119">
        <f t="shared" si="10"/>
        <v>0</v>
      </c>
      <c r="U31" s="120"/>
      <c r="V31" s="91"/>
      <c r="W31" s="91"/>
      <c r="X31" s="119">
        <f t="shared" si="11"/>
        <v>0</v>
      </c>
      <c r="Y31" s="120"/>
      <c r="Z31" s="91"/>
      <c r="AA31" s="91"/>
      <c r="AB31" s="119">
        <f t="shared" si="12"/>
        <v>0</v>
      </c>
      <c r="AC31" s="120"/>
      <c r="AD31" s="91"/>
      <c r="AE31" s="91"/>
      <c r="AF31" s="119">
        <f t="shared" si="13"/>
        <v>0</v>
      </c>
    </row>
    <row r="32" spans="1:32">
      <c r="A32" s="124" t="s">
        <v>91</v>
      </c>
      <c r="B32" s="130"/>
      <c r="C32" s="128"/>
      <c r="D32" s="128" t="s">
        <v>297</v>
      </c>
      <c r="F32" s="91"/>
      <c r="G32" s="91"/>
      <c r="H32" s="119">
        <f t="shared" si="7"/>
        <v>0</v>
      </c>
      <c r="I32" s="120"/>
      <c r="J32" s="91"/>
      <c r="K32" s="91"/>
      <c r="L32" s="119">
        <f t="shared" si="8"/>
        <v>0</v>
      </c>
      <c r="M32" s="120"/>
      <c r="N32" s="91"/>
      <c r="O32" s="91"/>
      <c r="P32" s="119">
        <f t="shared" si="9"/>
        <v>0</v>
      </c>
      <c r="Q32" s="120"/>
      <c r="R32" s="91"/>
      <c r="S32" s="91"/>
      <c r="T32" s="119">
        <f t="shared" si="10"/>
        <v>0</v>
      </c>
      <c r="U32" s="120"/>
      <c r="V32" s="91"/>
      <c r="W32" s="91"/>
      <c r="X32" s="119">
        <f t="shared" si="11"/>
        <v>0</v>
      </c>
      <c r="Y32" s="120"/>
      <c r="Z32" s="91"/>
      <c r="AA32" s="91"/>
      <c r="AB32" s="119">
        <f t="shared" si="12"/>
        <v>0</v>
      </c>
      <c r="AC32" s="120"/>
      <c r="AD32" s="91"/>
      <c r="AE32" s="91"/>
      <c r="AF32" s="119">
        <f t="shared" si="13"/>
        <v>0</v>
      </c>
    </row>
    <row r="33" spans="1:32">
      <c r="A33" s="124" t="s">
        <v>92</v>
      </c>
      <c r="B33" s="130"/>
      <c r="C33" s="128"/>
      <c r="D33" s="128" t="s">
        <v>298</v>
      </c>
      <c r="F33" s="91">
        <v>961741.89549999998</v>
      </c>
      <c r="G33" s="91"/>
      <c r="H33" s="119">
        <f>SUM(F33:G33)</f>
        <v>961741.89549999998</v>
      </c>
      <c r="I33" s="120"/>
      <c r="J33" s="91">
        <v>334696.10769999999</v>
      </c>
      <c r="K33" s="91"/>
      <c r="L33" s="119">
        <f>SUM(J33:K33)</f>
        <v>334696.10769999999</v>
      </c>
      <c r="M33" s="120"/>
      <c r="N33" s="91">
        <v>3710</v>
      </c>
      <c r="O33" s="91"/>
      <c r="P33" s="119">
        <f>SUM(N33:O33)</f>
        <v>3710</v>
      </c>
      <c r="Q33" s="120"/>
      <c r="R33" s="91"/>
      <c r="S33" s="91"/>
      <c r="T33" s="119">
        <f t="shared" si="10"/>
        <v>0</v>
      </c>
      <c r="U33" s="120"/>
      <c r="V33" s="91"/>
      <c r="W33" s="91"/>
      <c r="X33" s="119">
        <f t="shared" si="11"/>
        <v>0</v>
      </c>
      <c r="Y33" s="120"/>
      <c r="Z33" s="91"/>
      <c r="AA33" s="91"/>
      <c r="AB33" s="119">
        <f t="shared" si="12"/>
        <v>0</v>
      </c>
      <c r="AC33" s="120"/>
      <c r="AD33" s="91"/>
      <c r="AE33" s="91"/>
      <c r="AF33" s="119">
        <f t="shared" si="13"/>
        <v>0</v>
      </c>
    </row>
    <row r="34" spans="1:32">
      <c r="A34" s="124" t="s">
        <v>93</v>
      </c>
      <c r="B34" s="130"/>
      <c r="C34" s="128"/>
      <c r="D34" s="128" t="s">
        <v>35</v>
      </c>
      <c r="F34" s="91">
        <v>0</v>
      </c>
      <c r="G34" s="91"/>
      <c r="H34" s="119">
        <f t="shared" si="7"/>
        <v>0</v>
      </c>
      <c r="I34" s="120"/>
      <c r="J34" s="91">
        <v>542787.35240000009</v>
      </c>
      <c r="K34" s="91"/>
      <c r="L34" s="119">
        <f t="shared" si="8"/>
        <v>542787.35240000009</v>
      </c>
      <c r="M34" s="120"/>
      <c r="N34" s="91">
        <v>1238832.7335630176</v>
      </c>
      <c r="O34" s="91"/>
      <c r="P34" s="119">
        <f t="shared" si="9"/>
        <v>1238832.7335630176</v>
      </c>
      <c r="Q34" s="120"/>
      <c r="R34" s="91"/>
      <c r="S34" s="91"/>
      <c r="T34" s="119">
        <f t="shared" si="10"/>
        <v>0</v>
      </c>
      <c r="U34" s="120"/>
      <c r="V34" s="91"/>
      <c r="W34" s="91"/>
      <c r="X34" s="119">
        <f t="shared" si="11"/>
        <v>0</v>
      </c>
      <c r="Y34" s="120"/>
      <c r="Z34" s="91"/>
      <c r="AA34" s="91"/>
      <c r="AB34" s="119">
        <f t="shared" si="12"/>
        <v>0</v>
      </c>
      <c r="AC34" s="120"/>
      <c r="AD34" s="91"/>
      <c r="AE34" s="91"/>
      <c r="AF34" s="119">
        <f t="shared" si="13"/>
        <v>0</v>
      </c>
    </row>
    <row r="35" spans="1:32">
      <c r="A35" s="124" t="s">
        <v>94</v>
      </c>
      <c r="B35" s="130"/>
      <c r="C35" s="128"/>
      <c r="D35" s="128" t="s">
        <v>276</v>
      </c>
      <c r="F35" s="91">
        <v>208562.16030000002</v>
      </c>
      <c r="G35" s="91"/>
      <c r="H35" s="119">
        <f t="shared" si="7"/>
        <v>208562.16030000002</v>
      </c>
      <c r="I35" s="120"/>
      <c r="J35" s="91">
        <v>144355.29440000001</v>
      </c>
      <c r="K35" s="91"/>
      <c r="L35" s="119">
        <f t="shared" si="8"/>
        <v>144355.29440000001</v>
      </c>
      <c r="M35" s="120"/>
      <c r="N35" s="91">
        <v>19377.86</v>
      </c>
      <c r="O35" s="91"/>
      <c r="P35" s="119">
        <f t="shared" si="9"/>
        <v>19377.86</v>
      </c>
      <c r="Q35" s="120"/>
      <c r="R35" s="91"/>
      <c r="S35" s="91"/>
      <c r="T35" s="119">
        <f t="shared" si="10"/>
        <v>0</v>
      </c>
      <c r="U35" s="120"/>
      <c r="V35" s="91"/>
      <c r="W35" s="91"/>
      <c r="X35" s="119">
        <f t="shared" si="11"/>
        <v>0</v>
      </c>
      <c r="Y35" s="120"/>
      <c r="Z35" s="91"/>
      <c r="AA35" s="91"/>
      <c r="AB35" s="119">
        <f t="shared" si="12"/>
        <v>0</v>
      </c>
      <c r="AC35" s="120"/>
      <c r="AD35" s="91"/>
      <c r="AE35" s="91"/>
      <c r="AF35" s="119">
        <f t="shared" si="13"/>
        <v>0</v>
      </c>
    </row>
    <row r="36" spans="1:32">
      <c r="A36" s="124"/>
      <c r="B36" s="130"/>
      <c r="C36" s="128"/>
      <c r="D36" s="128"/>
      <c r="F36" s="92"/>
      <c r="G36" s="92"/>
      <c r="H36" s="119"/>
      <c r="I36" s="120"/>
      <c r="J36" s="92"/>
      <c r="K36" s="92"/>
      <c r="L36" s="119"/>
      <c r="M36" s="120"/>
      <c r="N36" s="92"/>
      <c r="O36" s="92"/>
      <c r="P36" s="119"/>
      <c r="Q36" s="120"/>
      <c r="R36" s="92"/>
      <c r="S36" s="92"/>
      <c r="T36" s="119"/>
      <c r="U36" s="120"/>
      <c r="V36" s="92"/>
      <c r="W36" s="92"/>
      <c r="X36" s="119"/>
      <c r="Y36" s="120"/>
      <c r="Z36" s="92"/>
      <c r="AA36" s="92"/>
      <c r="AB36" s="119"/>
      <c r="AC36" s="120"/>
      <c r="AD36" s="92"/>
      <c r="AE36" s="92"/>
      <c r="AF36" s="119"/>
    </row>
    <row r="37" spans="1:32" ht="13.5" thickBot="1">
      <c r="A37" s="124"/>
      <c r="B37" s="130"/>
      <c r="C37" s="128"/>
      <c r="D37" s="131" t="s">
        <v>33</v>
      </c>
      <c r="F37" s="123">
        <f>SUM(F29:F36)</f>
        <v>7869566.6428640001</v>
      </c>
      <c r="G37" s="123">
        <f>SUM(G29:G36)</f>
        <v>0</v>
      </c>
      <c r="H37" s="123">
        <f>SUM(H29:H36)</f>
        <v>7869566.6428640001</v>
      </c>
      <c r="I37" s="120"/>
      <c r="J37" s="123">
        <f>SUM(J29:J36)</f>
        <v>5466198.8420240013</v>
      </c>
      <c r="K37" s="123">
        <f>SUM(K29:K36)</f>
        <v>0</v>
      </c>
      <c r="L37" s="123">
        <f>SUM(L29:L36)</f>
        <v>5466198.8420240013</v>
      </c>
      <c r="M37" s="120"/>
      <c r="N37" s="123">
        <f>SUM(N29:N36)</f>
        <v>3186220.3874030178</v>
      </c>
      <c r="O37" s="123">
        <f>SUM(O29:O36)</f>
        <v>0</v>
      </c>
      <c r="P37" s="123">
        <f>SUM(P29:P36)</f>
        <v>3186220.3874030178</v>
      </c>
      <c r="Q37" s="120"/>
      <c r="R37" s="123">
        <f>SUM(R29:R36)</f>
        <v>0</v>
      </c>
      <c r="S37" s="123">
        <f>SUM(S29:S36)</f>
        <v>0</v>
      </c>
      <c r="T37" s="123">
        <f>SUM(T29:T36)</f>
        <v>0</v>
      </c>
      <c r="U37" s="120"/>
      <c r="V37" s="123">
        <f>SUM(V29:V36)</f>
        <v>0</v>
      </c>
      <c r="W37" s="123">
        <f>SUM(W29:W36)</f>
        <v>0</v>
      </c>
      <c r="X37" s="123">
        <f>SUM(X29:X36)</f>
        <v>0</v>
      </c>
      <c r="Y37" s="120"/>
      <c r="Z37" s="123">
        <f>SUM(Z29:Z36)</f>
        <v>0</v>
      </c>
      <c r="AA37" s="123">
        <f>SUM(AA29:AA36)</f>
        <v>0</v>
      </c>
      <c r="AB37" s="123">
        <f>SUM(AB29:AB36)</f>
        <v>0</v>
      </c>
      <c r="AC37" s="120"/>
      <c r="AD37" s="123">
        <f>SUM(AD29:AD36)</f>
        <v>0</v>
      </c>
      <c r="AE37" s="123">
        <f>SUM(AE29:AE36)</f>
        <v>0</v>
      </c>
      <c r="AF37" s="123">
        <f>SUM(AF29:AF36)</f>
        <v>0</v>
      </c>
    </row>
    <row r="38" spans="1:32" ht="13.5" thickTop="1">
      <c r="A38" s="124"/>
      <c r="B38" s="128"/>
      <c r="C38" s="128"/>
      <c r="D38" s="128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</row>
    <row r="39" spans="1:32">
      <c r="A39" s="124" t="s">
        <v>95</v>
      </c>
      <c r="B39" s="130">
        <v>6</v>
      </c>
      <c r="C39" s="128" t="s">
        <v>37</v>
      </c>
      <c r="D39" s="128" t="s">
        <v>296</v>
      </c>
      <c r="F39" s="91"/>
      <c r="G39" s="91"/>
      <c r="H39" s="119">
        <f>SUM(F39:G39)</f>
        <v>0</v>
      </c>
      <c r="I39" s="120"/>
      <c r="J39" s="91"/>
      <c r="K39" s="91"/>
      <c r="L39" s="119">
        <f>SUM(J39:K39)</f>
        <v>0</v>
      </c>
      <c r="M39" s="120"/>
      <c r="N39" s="91"/>
      <c r="O39" s="91"/>
      <c r="P39" s="119">
        <f>SUM(N39:O39)</f>
        <v>0</v>
      </c>
      <c r="Q39" s="120"/>
      <c r="R39" s="91"/>
      <c r="S39" s="91"/>
      <c r="T39" s="119">
        <f>SUM(R39:S39)</f>
        <v>0</v>
      </c>
      <c r="U39" s="120"/>
      <c r="V39" s="91"/>
      <c r="W39" s="91"/>
      <c r="X39" s="119">
        <f>SUM(V39:W39)</f>
        <v>0</v>
      </c>
      <c r="Y39" s="120"/>
      <c r="Z39" s="91"/>
      <c r="AA39" s="91"/>
      <c r="AB39" s="119">
        <f>SUM(Z39:AA39)</f>
        <v>0</v>
      </c>
      <c r="AC39" s="120"/>
      <c r="AD39" s="91"/>
      <c r="AE39" s="91"/>
      <c r="AF39" s="119">
        <f>SUM(AD39:AE39)</f>
        <v>0</v>
      </c>
    </row>
    <row r="40" spans="1:32">
      <c r="A40" s="124"/>
      <c r="B40" s="130"/>
      <c r="C40" s="128"/>
      <c r="D40" s="128"/>
      <c r="F40" s="92"/>
      <c r="G40" s="92"/>
      <c r="H40" s="119"/>
      <c r="I40" s="120"/>
      <c r="J40" s="92"/>
      <c r="K40" s="92"/>
      <c r="L40" s="119"/>
      <c r="M40" s="120"/>
      <c r="N40" s="92"/>
      <c r="O40" s="92"/>
      <c r="P40" s="119"/>
      <c r="Q40" s="120"/>
      <c r="R40" s="92"/>
      <c r="S40" s="92"/>
      <c r="T40" s="119"/>
      <c r="U40" s="120"/>
      <c r="V40" s="92"/>
      <c r="W40" s="92"/>
      <c r="X40" s="119"/>
      <c r="Y40" s="120"/>
      <c r="Z40" s="92"/>
      <c r="AA40" s="92"/>
      <c r="AB40" s="119"/>
      <c r="AC40" s="120"/>
      <c r="AD40" s="92"/>
      <c r="AE40" s="92"/>
      <c r="AF40" s="119"/>
    </row>
    <row r="41" spans="1:32">
      <c r="A41" s="124"/>
      <c r="B41" s="130"/>
      <c r="C41" s="128"/>
      <c r="D41" s="128"/>
      <c r="F41" s="92"/>
      <c r="G41" s="92"/>
      <c r="H41" s="119"/>
      <c r="I41" s="120"/>
      <c r="J41" s="92"/>
      <c r="K41" s="92"/>
      <c r="L41" s="119"/>
      <c r="M41" s="120"/>
      <c r="N41" s="92"/>
      <c r="O41" s="92"/>
      <c r="P41" s="119"/>
      <c r="Q41" s="120"/>
      <c r="R41" s="92"/>
      <c r="S41" s="92"/>
      <c r="T41" s="119"/>
      <c r="U41" s="120"/>
      <c r="V41" s="92"/>
      <c r="W41" s="92"/>
      <c r="X41" s="119"/>
      <c r="Y41" s="120"/>
      <c r="Z41" s="92"/>
      <c r="AA41" s="92"/>
      <c r="AB41" s="119"/>
      <c r="AC41" s="120"/>
      <c r="AD41" s="92"/>
      <c r="AE41" s="92"/>
      <c r="AF41" s="119"/>
    </row>
    <row r="42" spans="1:32" ht="13.5" thickBot="1">
      <c r="A42" s="124"/>
      <c r="B42" s="130"/>
      <c r="C42" s="128"/>
      <c r="D42" s="131" t="s">
        <v>33</v>
      </c>
      <c r="F42" s="123">
        <f>SUM(F39:F41)</f>
        <v>0</v>
      </c>
      <c r="G42" s="123">
        <f>SUM(G39:G41)</f>
        <v>0</v>
      </c>
      <c r="H42" s="123">
        <f>SUM(H39:H41)</f>
        <v>0</v>
      </c>
      <c r="I42" s="120"/>
      <c r="J42" s="123">
        <f>SUM(J39:J41)</f>
        <v>0</v>
      </c>
      <c r="K42" s="123">
        <f>SUM(K39:K41)</f>
        <v>0</v>
      </c>
      <c r="L42" s="123">
        <f>SUM(L39:L41)</f>
        <v>0</v>
      </c>
      <c r="M42" s="120"/>
      <c r="N42" s="123">
        <f>SUM(N39:N41)</f>
        <v>0</v>
      </c>
      <c r="O42" s="123">
        <f>SUM(O39:O41)</f>
        <v>0</v>
      </c>
      <c r="P42" s="123">
        <f>SUM(P39:P41)</f>
        <v>0</v>
      </c>
      <c r="Q42" s="120"/>
      <c r="R42" s="123">
        <f>SUM(R39:R41)</f>
        <v>0</v>
      </c>
      <c r="S42" s="123">
        <f>SUM(S39:S41)</f>
        <v>0</v>
      </c>
      <c r="T42" s="123">
        <f>SUM(T39:T41)</f>
        <v>0</v>
      </c>
      <c r="U42" s="120"/>
      <c r="V42" s="123">
        <f>SUM(V39:V41)</f>
        <v>0</v>
      </c>
      <c r="W42" s="123">
        <f>SUM(W39:W41)</f>
        <v>0</v>
      </c>
      <c r="X42" s="123">
        <f>SUM(X39:X41)</f>
        <v>0</v>
      </c>
      <c r="Y42" s="120"/>
      <c r="Z42" s="123">
        <f>SUM(Z39:Z41)</f>
        <v>0</v>
      </c>
      <c r="AA42" s="123">
        <f>SUM(AA39:AA41)</f>
        <v>0</v>
      </c>
      <c r="AB42" s="123">
        <f>SUM(AB39:AB41)</f>
        <v>0</v>
      </c>
      <c r="AC42" s="120"/>
      <c r="AD42" s="123">
        <f>SUM(AD39:AD41)</f>
        <v>0</v>
      </c>
      <c r="AE42" s="123">
        <f>SUM(AE39:AE41)</f>
        <v>0</v>
      </c>
      <c r="AF42" s="123">
        <f>SUM(AF39:AF41)</f>
        <v>0</v>
      </c>
    </row>
    <row r="43" spans="1:32" ht="13.5" thickTop="1">
      <c r="A43" s="124"/>
      <c r="B43" s="128"/>
      <c r="C43" s="128"/>
      <c r="D43" s="128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</row>
    <row r="44" spans="1:32">
      <c r="A44" s="124" t="s">
        <v>96</v>
      </c>
      <c r="B44" s="130">
        <v>7</v>
      </c>
      <c r="C44" s="128" t="s">
        <v>38</v>
      </c>
      <c r="D44" s="128" t="s">
        <v>276</v>
      </c>
      <c r="F44" s="91"/>
      <c r="G44" s="91"/>
      <c r="H44" s="119">
        <f>SUM(F44:G44)</f>
        <v>0</v>
      </c>
      <c r="I44" s="120"/>
      <c r="J44" s="91"/>
      <c r="K44" s="91"/>
      <c r="L44" s="119">
        <f>SUM(J44:K44)</f>
        <v>0</v>
      </c>
      <c r="M44" s="120"/>
      <c r="N44" s="91"/>
      <c r="O44" s="91"/>
      <c r="P44" s="119">
        <f>SUM(N44:O44)</f>
        <v>0</v>
      </c>
      <c r="Q44" s="120"/>
      <c r="R44" s="91"/>
      <c r="S44" s="91"/>
      <c r="T44" s="119">
        <f>SUM(R44:S44)</f>
        <v>0</v>
      </c>
      <c r="U44" s="120"/>
      <c r="V44" s="91"/>
      <c r="W44" s="91"/>
      <c r="X44" s="119">
        <f>SUM(V44:W44)</f>
        <v>0</v>
      </c>
      <c r="Y44" s="120"/>
      <c r="Z44" s="91"/>
      <c r="AA44" s="91"/>
      <c r="AB44" s="119">
        <f>SUM(Z44:AA44)</f>
        <v>0</v>
      </c>
      <c r="AC44" s="120"/>
      <c r="AD44" s="91"/>
      <c r="AE44" s="91"/>
      <c r="AF44" s="119">
        <f>SUM(AD44:AE44)</f>
        <v>0</v>
      </c>
    </row>
    <row r="45" spans="1:32">
      <c r="A45" s="118"/>
      <c r="B45" s="126"/>
      <c r="C45" s="126"/>
      <c r="D45" s="9"/>
      <c r="F45" s="92"/>
      <c r="G45" s="92"/>
      <c r="H45" s="119"/>
      <c r="I45" s="120"/>
      <c r="J45" s="92"/>
      <c r="K45" s="92"/>
      <c r="L45" s="119"/>
      <c r="M45" s="120"/>
      <c r="N45" s="92"/>
      <c r="O45" s="92"/>
      <c r="P45" s="119"/>
      <c r="Q45" s="120"/>
      <c r="R45" s="92"/>
      <c r="S45" s="92"/>
      <c r="T45" s="119"/>
      <c r="U45" s="120"/>
      <c r="V45" s="92"/>
      <c r="W45" s="92"/>
      <c r="X45" s="119"/>
      <c r="Y45" s="120"/>
      <c r="Z45" s="92"/>
      <c r="AA45" s="92"/>
      <c r="AB45" s="119"/>
      <c r="AC45" s="120"/>
      <c r="AD45" s="92"/>
      <c r="AE45" s="92"/>
      <c r="AF45" s="119"/>
    </row>
    <row r="46" spans="1:32">
      <c r="A46" s="118"/>
      <c r="B46" s="126"/>
      <c r="C46" s="126"/>
      <c r="D46" s="9"/>
      <c r="F46" s="92"/>
      <c r="G46" s="92"/>
      <c r="H46" s="119"/>
      <c r="I46" s="120"/>
      <c r="J46" s="92"/>
      <c r="K46" s="92"/>
      <c r="L46" s="119"/>
      <c r="M46" s="120"/>
      <c r="N46" s="92"/>
      <c r="O46" s="92"/>
      <c r="P46" s="119"/>
      <c r="Q46" s="120"/>
      <c r="R46" s="92"/>
      <c r="S46" s="92"/>
      <c r="T46" s="119"/>
      <c r="U46" s="120"/>
      <c r="V46" s="92"/>
      <c r="W46" s="92"/>
      <c r="X46" s="119"/>
      <c r="Y46" s="120"/>
      <c r="Z46" s="92"/>
      <c r="AA46" s="92"/>
      <c r="AB46" s="119"/>
      <c r="AC46" s="120"/>
      <c r="AD46" s="92"/>
      <c r="AE46" s="92"/>
      <c r="AF46" s="119"/>
    </row>
    <row r="47" spans="1:32" ht="13.5" thickBot="1">
      <c r="A47" s="118"/>
      <c r="B47" s="126"/>
      <c r="C47" s="126"/>
      <c r="D47" s="28" t="s">
        <v>33</v>
      </c>
      <c r="F47" s="123">
        <f>SUM(F44:F46)</f>
        <v>0</v>
      </c>
      <c r="G47" s="123">
        <f>SUM(G44:G46)</f>
        <v>0</v>
      </c>
      <c r="H47" s="123">
        <f>SUM(H44:H46)</f>
        <v>0</v>
      </c>
      <c r="I47" s="120"/>
      <c r="J47" s="123">
        <f>SUM(J44:J46)</f>
        <v>0</v>
      </c>
      <c r="K47" s="123">
        <f>SUM(K44:K46)</f>
        <v>0</v>
      </c>
      <c r="L47" s="123">
        <f>SUM(L44:L46)</f>
        <v>0</v>
      </c>
      <c r="M47" s="120"/>
      <c r="N47" s="123">
        <f>SUM(N44:N46)</f>
        <v>0</v>
      </c>
      <c r="O47" s="123">
        <f>SUM(O44:O46)</f>
        <v>0</v>
      </c>
      <c r="P47" s="123">
        <f>SUM(P44:P46)</f>
        <v>0</v>
      </c>
      <c r="Q47" s="120"/>
      <c r="R47" s="123">
        <f>SUM(R44:R46)</f>
        <v>0</v>
      </c>
      <c r="S47" s="123">
        <f>SUM(S44:S46)</f>
        <v>0</v>
      </c>
      <c r="T47" s="123">
        <f>SUM(T44:T46)</f>
        <v>0</v>
      </c>
      <c r="U47" s="120"/>
      <c r="V47" s="123">
        <f>SUM(V44:V46)</f>
        <v>0</v>
      </c>
      <c r="W47" s="123">
        <f>SUM(W44:W46)</f>
        <v>0</v>
      </c>
      <c r="X47" s="123">
        <f>SUM(X44:X46)</f>
        <v>0</v>
      </c>
      <c r="Y47" s="120"/>
      <c r="Z47" s="123">
        <f>SUM(Z44:Z46)</f>
        <v>0</v>
      </c>
      <c r="AA47" s="123">
        <f>SUM(AA44:AA46)</f>
        <v>0</v>
      </c>
      <c r="AB47" s="123">
        <f>SUM(AB44:AB46)</f>
        <v>0</v>
      </c>
      <c r="AC47" s="120"/>
      <c r="AD47" s="123">
        <f>SUM(AD44:AD46)</f>
        <v>0</v>
      </c>
      <c r="AE47" s="123">
        <f>SUM(AE44:AE46)</f>
        <v>0</v>
      </c>
      <c r="AF47" s="123">
        <f>SUM(AF44:AF46)</f>
        <v>0</v>
      </c>
    </row>
    <row r="48" spans="1:32" ht="13.5" thickTop="1">
      <c r="A48" s="118"/>
      <c r="B48" s="126"/>
      <c r="C48" s="126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</row>
    <row r="49" spans="1:32">
      <c r="A49" s="118"/>
      <c r="B49" s="125">
        <v>8</v>
      </c>
      <c r="C49" s="126" t="s">
        <v>39</v>
      </c>
      <c r="D49" s="9"/>
      <c r="F49" s="91"/>
      <c r="G49" s="91"/>
      <c r="H49" s="119">
        <f>SUM(F49:G49)</f>
        <v>0</v>
      </c>
      <c r="I49" s="120"/>
      <c r="J49" s="91"/>
      <c r="K49" s="91"/>
      <c r="L49" s="119">
        <f>SUM(J49:K49)</f>
        <v>0</v>
      </c>
      <c r="M49" s="120"/>
      <c r="N49" s="91"/>
      <c r="O49" s="91"/>
      <c r="P49" s="119">
        <f>SUM(N49:O49)</f>
        <v>0</v>
      </c>
      <c r="Q49" s="120"/>
      <c r="R49" s="91"/>
      <c r="S49" s="91"/>
      <c r="T49" s="119">
        <f>SUM(R49:S49)</f>
        <v>0</v>
      </c>
      <c r="U49" s="120"/>
      <c r="V49" s="91"/>
      <c r="W49" s="91"/>
      <c r="X49" s="119">
        <f>SUM(V49:W49)</f>
        <v>0</v>
      </c>
      <c r="Y49" s="120"/>
      <c r="Z49" s="91"/>
      <c r="AA49" s="91"/>
      <c r="AB49" s="119">
        <f>SUM(Z49:AA49)</f>
        <v>0</v>
      </c>
      <c r="AC49" s="120"/>
      <c r="AD49" s="91"/>
      <c r="AE49" s="91"/>
      <c r="AF49" s="119">
        <f>SUM(AD49:AE49)</f>
        <v>0</v>
      </c>
    </row>
    <row r="50" spans="1:32">
      <c r="A50" s="118"/>
      <c r="B50" s="126"/>
      <c r="C50" s="126"/>
      <c r="D50" s="9"/>
      <c r="F50" s="92"/>
      <c r="G50" s="92"/>
      <c r="H50" s="119"/>
      <c r="I50" s="120"/>
      <c r="J50" s="92"/>
      <c r="K50" s="92"/>
      <c r="L50" s="119"/>
      <c r="M50" s="120"/>
      <c r="N50" s="92"/>
      <c r="O50" s="92"/>
      <c r="P50" s="119"/>
      <c r="Q50" s="120"/>
      <c r="R50" s="92"/>
      <c r="S50" s="92"/>
      <c r="T50" s="119"/>
      <c r="U50" s="120"/>
      <c r="V50" s="92"/>
      <c r="W50" s="92"/>
      <c r="X50" s="119"/>
      <c r="Y50" s="120"/>
      <c r="Z50" s="92"/>
      <c r="AA50" s="92"/>
      <c r="AB50" s="119"/>
      <c r="AC50" s="120"/>
      <c r="AD50" s="92"/>
      <c r="AE50" s="92"/>
      <c r="AF50" s="119"/>
    </row>
    <row r="51" spans="1:32">
      <c r="A51" s="118"/>
      <c r="B51" s="126"/>
      <c r="C51" s="126"/>
      <c r="D51" s="9"/>
      <c r="F51" s="92"/>
      <c r="G51" s="92"/>
      <c r="H51" s="119"/>
      <c r="I51" s="120"/>
      <c r="J51" s="92"/>
      <c r="K51" s="92"/>
      <c r="L51" s="119"/>
      <c r="M51" s="120"/>
      <c r="N51" s="92"/>
      <c r="O51" s="92"/>
      <c r="P51" s="119"/>
      <c r="Q51" s="120"/>
      <c r="R51" s="92"/>
      <c r="S51" s="92"/>
      <c r="T51" s="119"/>
      <c r="U51" s="120"/>
      <c r="V51" s="92"/>
      <c r="W51" s="92"/>
      <c r="X51" s="119"/>
      <c r="Y51" s="120"/>
      <c r="Z51" s="92"/>
      <c r="AA51" s="92"/>
      <c r="AB51" s="119"/>
      <c r="AC51" s="120"/>
      <c r="AD51" s="92"/>
      <c r="AE51" s="92"/>
      <c r="AF51" s="119"/>
    </row>
    <row r="52" spans="1:32" ht="13.5" thickBot="1">
      <c r="A52" s="118"/>
      <c r="B52" s="126"/>
      <c r="C52" s="126"/>
      <c r="D52" s="28" t="s">
        <v>33</v>
      </c>
      <c r="F52" s="123">
        <f>SUM(F49:F51)</f>
        <v>0</v>
      </c>
      <c r="G52" s="123">
        <f>SUM(G49:G51)</f>
        <v>0</v>
      </c>
      <c r="H52" s="123">
        <f>SUM(H49:H51)</f>
        <v>0</v>
      </c>
      <c r="I52" s="120"/>
      <c r="J52" s="123">
        <f>SUM(J49:J51)</f>
        <v>0</v>
      </c>
      <c r="K52" s="123">
        <f>SUM(K49:K51)</f>
        <v>0</v>
      </c>
      <c r="L52" s="123">
        <f>SUM(L49:L51)</f>
        <v>0</v>
      </c>
      <c r="M52" s="120"/>
      <c r="N52" s="123">
        <f>SUM(N49:N51)</f>
        <v>0</v>
      </c>
      <c r="O52" s="123">
        <f>SUM(O49:O51)</f>
        <v>0</v>
      </c>
      <c r="P52" s="123">
        <f>SUM(P49:P51)</f>
        <v>0</v>
      </c>
      <c r="Q52" s="120"/>
      <c r="R52" s="123">
        <f>SUM(R49:R51)</f>
        <v>0</v>
      </c>
      <c r="S52" s="123">
        <f>SUM(S49:S51)</f>
        <v>0</v>
      </c>
      <c r="T52" s="123">
        <f>SUM(T49:T51)</f>
        <v>0</v>
      </c>
      <c r="U52" s="120"/>
      <c r="V52" s="123">
        <f>SUM(V49:V51)</f>
        <v>0</v>
      </c>
      <c r="W52" s="123">
        <f>SUM(W49:W51)</f>
        <v>0</v>
      </c>
      <c r="X52" s="123">
        <f>SUM(X49:X51)</f>
        <v>0</v>
      </c>
      <c r="Y52" s="120"/>
      <c r="Z52" s="123">
        <f>SUM(Z49:Z51)</f>
        <v>0</v>
      </c>
      <c r="AA52" s="123">
        <f>SUM(AA49:AA51)</f>
        <v>0</v>
      </c>
      <c r="AB52" s="123">
        <f>SUM(AB49:AB51)</f>
        <v>0</v>
      </c>
      <c r="AC52" s="120"/>
      <c r="AD52" s="123">
        <f>SUM(AD49:AD51)</f>
        <v>0</v>
      </c>
      <c r="AE52" s="123">
        <f>SUM(AE49:AE51)</f>
        <v>0</v>
      </c>
      <c r="AF52" s="123">
        <f>SUM(AF49:AF51)</f>
        <v>0</v>
      </c>
    </row>
    <row r="53" spans="1:32" ht="13.5" thickTop="1">
      <c r="A53" s="118"/>
      <c r="B53" s="126"/>
      <c r="C53" s="126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</row>
    <row r="54" spans="1:32" ht="13.5" thickBot="1">
      <c r="A54" s="118"/>
      <c r="B54" s="126"/>
      <c r="C54" s="127" t="s">
        <v>40</v>
      </c>
      <c r="D54" s="29"/>
      <c r="F54" s="123">
        <f>SUM(F17,F27,F37,F42,F47,F52)</f>
        <v>7869566.6428640001</v>
      </c>
      <c r="G54" s="123">
        <f>SUM(G17,G27,G37,G42,G47,G52)</f>
        <v>0</v>
      </c>
      <c r="H54" s="123">
        <f>SUM(H17,H27,H37,H42,H47,H52)</f>
        <v>7869566.6428640001</v>
      </c>
      <c r="I54" s="120"/>
      <c r="J54" s="123">
        <f>SUM(J17,J27,J37,J42,J47,J52)</f>
        <v>5466198.8420240013</v>
      </c>
      <c r="K54" s="123">
        <f>SUM(K17,K27,K37,K42,K47,K52)</f>
        <v>0</v>
      </c>
      <c r="L54" s="123">
        <f>SUM(L17,L27,L37,L42,L47,L52)</f>
        <v>5466198.8420240013</v>
      </c>
      <c r="M54" s="120"/>
      <c r="N54" s="123">
        <f>SUM(N17,N27,N37,N42,N47,N52)</f>
        <v>3186220.3874030178</v>
      </c>
      <c r="O54" s="123">
        <f>SUM(O17,O27,O37,O42,O47,O52)</f>
        <v>0</v>
      </c>
      <c r="P54" s="123">
        <f>SUM(P17,P27,P37,P42,P47,P52)</f>
        <v>3186220.3874030178</v>
      </c>
      <c r="Q54" s="120"/>
      <c r="R54" s="123">
        <f>SUM(R17,R27,R37,R42,R47,R52)</f>
        <v>0</v>
      </c>
      <c r="S54" s="123">
        <f>SUM(S17,S27,S37,S42,S47,S52)</f>
        <v>0</v>
      </c>
      <c r="T54" s="123">
        <f>SUM(T17,T27,T37,T42,T47,T52)</f>
        <v>0</v>
      </c>
      <c r="U54" s="120"/>
      <c r="V54" s="123">
        <f>SUM(V17,V27,V37,V42,V47,V52)</f>
        <v>0</v>
      </c>
      <c r="W54" s="123">
        <f>SUM(W17,W27,W37,W42,W47,W52)</f>
        <v>0</v>
      </c>
      <c r="X54" s="123">
        <f>SUM(X17,X27,X37,X42,X47,X52)</f>
        <v>0</v>
      </c>
      <c r="Y54" s="120"/>
      <c r="Z54" s="123">
        <f>SUM(Z17,Z27,Z37,Z42,Z47,Z52)</f>
        <v>0</v>
      </c>
      <c r="AA54" s="123">
        <f>SUM(AA17,AA27,AA37,AA42,AA47,AA52)</f>
        <v>0</v>
      </c>
      <c r="AB54" s="123">
        <f>SUM(AB17,AB27,AB37,AB42,AB47,AB52)</f>
        <v>0</v>
      </c>
      <c r="AC54" s="120"/>
      <c r="AD54" s="123">
        <f>SUM(AD17,AD27,AD37,AD42,AD47,AD52)</f>
        <v>0</v>
      </c>
      <c r="AE54" s="123">
        <f>SUM(AE17,AE27,AE37,AE42,AE47,AE52)</f>
        <v>0</v>
      </c>
      <c r="AF54" s="123">
        <f>SUM(AF17,AF27,AF37,AF42,AF47,AF52)</f>
        <v>0</v>
      </c>
    </row>
    <row r="55" spans="1:32" ht="13.5" thickTop="1">
      <c r="A55" s="124"/>
      <c r="B55" s="128"/>
      <c r="C55" s="128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</row>
    <row r="56" spans="1:32">
      <c r="A56" s="124" t="s">
        <v>265</v>
      </c>
      <c r="B56" s="124"/>
      <c r="C56" s="124" t="s">
        <v>259</v>
      </c>
      <c r="F56" s="91"/>
      <c r="G56" s="91"/>
      <c r="H56" s="119">
        <f t="shared" ref="H56:H61" si="14">SUM(F56:G56)</f>
        <v>0</v>
      </c>
      <c r="I56" s="120"/>
      <c r="J56" s="91"/>
      <c r="K56" s="91"/>
      <c r="L56" s="119">
        <f t="shared" ref="L56:L61" si="15">SUM(J56:K56)</f>
        <v>0</v>
      </c>
      <c r="M56" s="120"/>
      <c r="N56" s="91"/>
      <c r="O56" s="91"/>
      <c r="P56" s="119">
        <f t="shared" ref="P56:P61" si="16">SUM(N56:O56)</f>
        <v>0</v>
      </c>
      <c r="Q56" s="120"/>
      <c r="R56" s="91"/>
      <c r="S56" s="91"/>
      <c r="T56" s="119">
        <f t="shared" ref="T56:T61" si="17">SUM(R56:S56)</f>
        <v>0</v>
      </c>
      <c r="U56" s="120"/>
      <c r="V56" s="91"/>
      <c r="W56" s="91"/>
      <c r="X56" s="119">
        <f t="shared" ref="X56:X61" si="18">SUM(V56:W56)</f>
        <v>0</v>
      </c>
      <c r="Y56" s="120"/>
      <c r="Z56" s="91"/>
      <c r="AA56" s="91"/>
      <c r="AB56" s="119">
        <f t="shared" ref="AB56:AB61" si="19">SUM(Z56:AA56)</f>
        <v>0</v>
      </c>
      <c r="AC56" s="120"/>
      <c r="AD56" s="91"/>
      <c r="AE56" s="91"/>
      <c r="AF56" s="119">
        <f t="shared" ref="AF56:AF61" si="20">SUM(AD56:AE56)</f>
        <v>0</v>
      </c>
    </row>
    <row r="57" spans="1:32">
      <c r="A57" s="124" t="s">
        <v>266</v>
      </c>
      <c r="B57" s="124"/>
      <c r="C57" s="124" t="s">
        <v>260</v>
      </c>
      <c r="F57" s="91">
        <v>3129240.3587599993</v>
      </c>
      <c r="G57" s="91"/>
      <c r="H57" s="119">
        <f t="shared" si="14"/>
        <v>3129240.3587599993</v>
      </c>
      <c r="I57" s="120"/>
      <c r="J57" s="91">
        <v>4549484.498056001</v>
      </c>
      <c r="K57" s="91"/>
      <c r="L57" s="119">
        <f t="shared" si="15"/>
        <v>4549484.498056001</v>
      </c>
      <c r="M57" s="120"/>
      <c r="N57" s="91">
        <v>5977795.0924619418</v>
      </c>
      <c r="O57" s="91"/>
      <c r="P57" s="119">
        <f t="shared" si="16"/>
        <v>5977795.0924619418</v>
      </c>
      <c r="Q57" s="120"/>
      <c r="R57" s="91"/>
      <c r="S57" s="91"/>
      <c r="T57" s="119">
        <f t="shared" si="17"/>
        <v>0</v>
      </c>
      <c r="U57" s="120"/>
      <c r="V57" s="91"/>
      <c r="W57" s="91"/>
      <c r="X57" s="119">
        <f t="shared" si="18"/>
        <v>0</v>
      </c>
      <c r="Y57" s="120"/>
      <c r="Z57" s="91"/>
      <c r="AA57" s="91"/>
      <c r="AB57" s="119">
        <f t="shared" si="19"/>
        <v>0</v>
      </c>
      <c r="AC57" s="120"/>
      <c r="AD57" s="91"/>
      <c r="AE57" s="91"/>
      <c r="AF57" s="119">
        <f t="shared" si="20"/>
        <v>0</v>
      </c>
    </row>
    <row r="58" spans="1:32">
      <c r="A58" s="124" t="s">
        <v>267</v>
      </c>
      <c r="B58" s="124"/>
      <c r="C58" s="124" t="s">
        <v>261</v>
      </c>
      <c r="F58" s="91">
        <v>5463207.299742002</v>
      </c>
      <c r="G58" s="91"/>
      <c r="H58" s="119">
        <f t="shared" si="14"/>
        <v>5463207.299742002</v>
      </c>
      <c r="I58" s="120"/>
      <c r="J58" s="91">
        <v>2236347.1717680003</v>
      </c>
      <c r="K58" s="91"/>
      <c r="L58" s="119">
        <f t="shared" si="15"/>
        <v>2236347.1717680003</v>
      </c>
      <c r="M58" s="120"/>
      <c r="N58" s="91">
        <v>3793639.8914800002</v>
      </c>
      <c r="O58" s="91"/>
      <c r="P58" s="119">
        <f t="shared" si="16"/>
        <v>3793639.8914800002</v>
      </c>
      <c r="Q58" s="120"/>
      <c r="R58" s="91"/>
      <c r="S58" s="91"/>
      <c r="T58" s="119">
        <f t="shared" si="17"/>
        <v>0</v>
      </c>
      <c r="U58" s="120"/>
      <c r="V58" s="91"/>
      <c r="W58" s="91"/>
      <c r="X58" s="119">
        <f t="shared" si="18"/>
        <v>0</v>
      </c>
      <c r="Y58" s="120"/>
      <c r="Z58" s="91"/>
      <c r="AA58" s="91"/>
      <c r="AB58" s="119">
        <f t="shared" si="19"/>
        <v>0</v>
      </c>
      <c r="AC58" s="120"/>
      <c r="AD58" s="91"/>
      <c r="AE58" s="91"/>
      <c r="AF58" s="119">
        <f t="shared" si="20"/>
        <v>0</v>
      </c>
    </row>
    <row r="59" spans="1:32">
      <c r="A59" s="124" t="s">
        <v>268</v>
      </c>
      <c r="B59" s="124"/>
      <c r="C59" s="124" t="s">
        <v>262</v>
      </c>
      <c r="F59" s="91">
        <v>9436215.688107999</v>
      </c>
      <c r="G59" s="91"/>
      <c r="H59" s="119">
        <f t="shared" si="14"/>
        <v>9436215.688107999</v>
      </c>
      <c r="I59" s="120"/>
      <c r="J59" s="91">
        <v>5087804.3644920001</v>
      </c>
      <c r="K59" s="91"/>
      <c r="L59" s="119">
        <f t="shared" si="15"/>
        <v>5087804.3644920001</v>
      </c>
      <c r="M59" s="120"/>
      <c r="N59" s="91">
        <v>-3666.8348919999999</v>
      </c>
      <c r="O59" s="91"/>
      <c r="P59" s="119">
        <f t="shared" si="16"/>
        <v>-3666.8348919999999</v>
      </c>
      <c r="Q59" s="120"/>
      <c r="R59" s="91"/>
      <c r="S59" s="91"/>
      <c r="T59" s="119">
        <f t="shared" si="17"/>
        <v>0</v>
      </c>
      <c r="U59" s="120"/>
      <c r="V59" s="91"/>
      <c r="W59" s="91"/>
      <c r="X59" s="119">
        <f t="shared" si="18"/>
        <v>0</v>
      </c>
      <c r="Y59" s="120"/>
      <c r="Z59" s="91"/>
      <c r="AA59" s="91"/>
      <c r="AB59" s="119">
        <f t="shared" si="19"/>
        <v>0</v>
      </c>
      <c r="AC59" s="120"/>
      <c r="AD59" s="91"/>
      <c r="AE59" s="91"/>
      <c r="AF59" s="119">
        <f t="shared" si="20"/>
        <v>0</v>
      </c>
    </row>
    <row r="60" spans="1:32">
      <c r="A60" s="124" t="s">
        <v>269</v>
      </c>
      <c r="B60" s="124"/>
      <c r="C60" s="124" t="s">
        <v>263</v>
      </c>
      <c r="F60" s="91">
        <f>8978490.001338-772341</f>
        <v>8206149.0013379995</v>
      </c>
      <c r="G60" s="91"/>
      <c r="H60" s="119">
        <f t="shared" si="14"/>
        <v>8206149.0013379995</v>
      </c>
      <c r="I60" s="120"/>
      <c r="J60" s="91">
        <v>3594463.0746360002</v>
      </c>
      <c r="K60" s="91"/>
      <c r="L60" s="119">
        <f t="shared" si="15"/>
        <v>3594463.0746360002</v>
      </c>
      <c r="M60" s="120"/>
      <c r="N60" s="91">
        <v>849594.75410000037</v>
      </c>
      <c r="O60" s="91"/>
      <c r="P60" s="119">
        <f t="shared" si="16"/>
        <v>849594.75410000037</v>
      </c>
      <c r="Q60" s="120"/>
      <c r="R60" s="91"/>
      <c r="S60" s="91"/>
      <c r="T60" s="119">
        <f t="shared" si="17"/>
        <v>0</v>
      </c>
      <c r="U60" s="120"/>
      <c r="V60" s="91"/>
      <c r="W60" s="91"/>
      <c r="X60" s="119">
        <f t="shared" si="18"/>
        <v>0</v>
      </c>
      <c r="Y60" s="120"/>
      <c r="Z60" s="91"/>
      <c r="AA60" s="91"/>
      <c r="AB60" s="119">
        <f t="shared" si="19"/>
        <v>0</v>
      </c>
      <c r="AC60" s="120"/>
      <c r="AD60" s="91"/>
      <c r="AE60" s="91"/>
      <c r="AF60" s="119">
        <f t="shared" si="20"/>
        <v>0</v>
      </c>
    </row>
    <row r="61" spans="1:32">
      <c r="A61" s="124" t="s">
        <v>270</v>
      </c>
      <c r="B61" s="124"/>
      <c r="C61" s="124" t="s">
        <v>264</v>
      </c>
      <c r="F61" s="91">
        <v>3565561.7082481654</v>
      </c>
      <c r="G61" s="91"/>
      <c r="H61" s="119">
        <f t="shared" si="14"/>
        <v>3565561.7082481654</v>
      </c>
      <c r="I61" s="120"/>
      <c r="J61" s="91">
        <v>4255441.8506160006</v>
      </c>
      <c r="K61" s="91"/>
      <c r="L61" s="119">
        <f t="shared" si="15"/>
        <v>4255441.8506160006</v>
      </c>
      <c r="M61" s="120"/>
      <c r="N61" s="91">
        <v>0</v>
      </c>
      <c r="O61" s="91"/>
      <c r="P61" s="119">
        <f t="shared" si="16"/>
        <v>0</v>
      </c>
      <c r="Q61" s="120"/>
      <c r="R61" s="91"/>
      <c r="S61" s="91"/>
      <c r="T61" s="119">
        <f t="shared" si="17"/>
        <v>0</v>
      </c>
      <c r="U61" s="120"/>
      <c r="V61" s="91"/>
      <c r="W61" s="91"/>
      <c r="X61" s="119">
        <f t="shared" si="18"/>
        <v>0</v>
      </c>
      <c r="Y61" s="120"/>
      <c r="Z61" s="91"/>
      <c r="AA61" s="91"/>
      <c r="AB61" s="119">
        <f t="shared" si="19"/>
        <v>0</v>
      </c>
      <c r="AC61" s="120"/>
      <c r="AD61" s="91"/>
      <c r="AE61" s="91"/>
      <c r="AF61" s="119">
        <f t="shared" si="20"/>
        <v>0</v>
      </c>
    </row>
    <row r="62" spans="1:32" ht="13.5" thickBot="1">
      <c r="F62" s="123">
        <f>SUM(F56:F61)</f>
        <v>29800374.056196164</v>
      </c>
      <c r="G62" s="123">
        <f>SUM(G56:G61)</f>
        <v>0</v>
      </c>
      <c r="H62" s="123">
        <f>SUM(H56:H61)</f>
        <v>29800374.056196164</v>
      </c>
      <c r="I62" s="120"/>
      <c r="J62" s="123">
        <f>SUM(J56:J61)</f>
        <v>19723540.959568001</v>
      </c>
      <c r="K62" s="123">
        <f>SUM(K56:K61)</f>
        <v>0</v>
      </c>
      <c r="L62" s="123">
        <f>SUM(L56:L61)</f>
        <v>19723540.959568001</v>
      </c>
      <c r="M62" s="120"/>
      <c r="N62" s="123">
        <f>SUM(N56:N61)</f>
        <v>10617362.903149944</v>
      </c>
      <c r="O62" s="123">
        <f>SUM(O56:O61)</f>
        <v>0</v>
      </c>
      <c r="P62" s="123">
        <f>SUM(P56:P61)</f>
        <v>10617362.903149944</v>
      </c>
      <c r="Q62" s="120"/>
      <c r="R62" s="123">
        <f>SUM(R56:R61)</f>
        <v>0</v>
      </c>
      <c r="S62" s="123">
        <f>SUM(S56:S61)</f>
        <v>0</v>
      </c>
      <c r="T62" s="123">
        <f>SUM(T56:T61)</f>
        <v>0</v>
      </c>
      <c r="U62" s="120"/>
      <c r="V62" s="123">
        <f>SUM(V56:V61)</f>
        <v>0</v>
      </c>
      <c r="W62" s="123">
        <f>SUM(W56:W61)</f>
        <v>0</v>
      </c>
      <c r="X62" s="123">
        <f>SUM(X56:X61)</f>
        <v>0</v>
      </c>
      <c r="Y62" s="120"/>
      <c r="Z62" s="123">
        <f>SUM(Z56:Z61)</f>
        <v>0</v>
      </c>
      <c r="AA62" s="123">
        <f>SUM(AA56:AA61)</f>
        <v>0</v>
      </c>
      <c r="AB62" s="123">
        <f>SUM(AB56:AB61)</f>
        <v>0</v>
      </c>
      <c r="AC62" s="120"/>
      <c r="AD62" s="123">
        <f>SUM(AD56:AD61)</f>
        <v>0</v>
      </c>
      <c r="AE62" s="123">
        <f>SUM(AE56:AE61)</f>
        <v>0</v>
      </c>
      <c r="AF62" s="123">
        <f>SUM(AF56:AF61)</f>
        <v>0</v>
      </c>
    </row>
    <row r="63" spans="1:32" ht="13.5" thickTop="1"/>
    <row r="64" spans="1:32">
      <c r="H64" s="244"/>
      <c r="I64" s="244"/>
      <c r="J64" s="244"/>
      <c r="K64" s="244"/>
      <c r="L64" s="244"/>
      <c r="M64" s="244"/>
      <c r="N64" s="244"/>
      <c r="O64" s="244"/>
      <c r="P64" s="244"/>
    </row>
  </sheetData>
  <mergeCells count="28">
    <mergeCell ref="R5:T5"/>
    <mergeCell ref="V5:X5"/>
    <mergeCell ref="Z5:AB5"/>
    <mergeCell ref="AD5:AF5"/>
    <mergeCell ref="V3:X3"/>
    <mergeCell ref="Z3:AB3"/>
    <mergeCell ref="AD3:AF3"/>
    <mergeCell ref="R3:T3"/>
    <mergeCell ref="V1:X1"/>
    <mergeCell ref="Z1:AB1"/>
    <mergeCell ref="AD1:AF1"/>
    <mergeCell ref="R2:T2"/>
    <mergeCell ref="V2:X2"/>
    <mergeCell ref="Z2:AB2"/>
    <mergeCell ref="AD2:AF2"/>
    <mergeCell ref="R1:T1"/>
    <mergeCell ref="F1:H1"/>
    <mergeCell ref="J1:L1"/>
    <mergeCell ref="N1:P1"/>
    <mergeCell ref="F5:H5"/>
    <mergeCell ref="J5:L5"/>
    <mergeCell ref="N5:P5"/>
    <mergeCell ref="F2:H2"/>
    <mergeCell ref="F3:H3"/>
    <mergeCell ref="N2:P2"/>
    <mergeCell ref="N3:P3"/>
    <mergeCell ref="J2:L2"/>
    <mergeCell ref="J3:L3"/>
  </mergeCells>
  <phoneticPr fontId="15" type="noConversion"/>
  <pageMargins left="0.75" right="0.75" top="1" bottom="1" header="0.5" footer="0.5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G148"/>
  <sheetViews>
    <sheetView tabSelected="1" workbookViewId="0">
      <selection activeCell="K11" sqref="K11"/>
    </sheetView>
  </sheetViews>
  <sheetFormatPr defaultRowHeight="12.75"/>
  <cols>
    <col min="2" max="2" width="6" style="2" customWidth="1"/>
    <col min="3" max="3" width="9.140625" style="2"/>
    <col min="4" max="4" width="43.5703125" style="2" bestFit="1" customWidth="1"/>
    <col min="5" max="5" width="10.28515625" style="2" customWidth="1"/>
    <col min="6" max="6" width="4.28515625" customWidth="1"/>
    <col min="7" max="9" width="11.7109375" customWidth="1"/>
    <col min="10" max="10" width="4.28515625" customWidth="1"/>
    <col min="11" max="13" width="11.7109375" customWidth="1"/>
    <col min="14" max="14" width="4.28515625" customWidth="1"/>
    <col min="15" max="15" width="12.85546875" bestFit="1" customWidth="1"/>
    <col min="16" max="17" width="11.7109375" customWidth="1"/>
    <col min="18" max="18" width="4.28515625" customWidth="1"/>
    <col min="19" max="19" width="12.85546875" bestFit="1" customWidth="1"/>
    <col min="20" max="21" width="11.7109375" customWidth="1"/>
    <col min="22" max="22" width="4.28515625" customWidth="1"/>
    <col min="23" max="23" width="12.85546875" bestFit="1" customWidth="1"/>
    <col min="24" max="25" width="11.7109375" customWidth="1"/>
    <col min="26" max="26" width="4.28515625" customWidth="1"/>
    <col min="27" max="29" width="11.7109375" customWidth="1"/>
    <col min="30" max="30" width="4.28515625" customWidth="1"/>
    <col min="31" max="33" width="11.7109375" customWidth="1"/>
  </cols>
  <sheetData>
    <row r="1" spans="1:33">
      <c r="B1" s="94" t="str">
        <f ca="1">'Proj Mgt Capex'!$B$1</f>
        <v>Distributor Name :  UED</v>
      </c>
      <c r="C1" s="95"/>
      <c r="D1" s="95"/>
      <c r="G1" s="270" t="str">
        <f ca="1">'AMI Data Inputs Summary'!$C$5</f>
        <v>Actual</v>
      </c>
      <c r="H1" s="271"/>
      <c r="I1" s="272"/>
      <c r="J1" s="106"/>
      <c r="K1" s="267" t="str">
        <f ca="1">'AMI Data Inputs Summary'!$D$5</f>
        <v>Actual</v>
      </c>
      <c r="L1" s="268"/>
      <c r="M1" s="269"/>
      <c r="N1" s="106"/>
      <c r="O1" s="267" t="str">
        <f ca="1">'AMI Data Inputs Summary'!$E$5</f>
        <v>Forecast</v>
      </c>
      <c r="P1" s="268"/>
      <c r="Q1" s="269"/>
      <c r="R1" s="106"/>
      <c r="S1" s="267" t="str">
        <f ca="1">'AMI Data Inputs Summary'!$F$5</f>
        <v>Forecast</v>
      </c>
      <c r="T1" s="268"/>
      <c r="U1" s="269"/>
      <c r="V1" s="106"/>
      <c r="W1" s="267" t="str">
        <f ca="1">'AMI Data Inputs Summary'!$G$5</f>
        <v>Forecast</v>
      </c>
      <c r="X1" s="268"/>
      <c r="Y1" s="269"/>
      <c r="Z1" s="106"/>
      <c r="AA1" s="267" t="str">
        <f ca="1">'AMI Data Inputs Summary'!$H$5</f>
        <v>Forecast</v>
      </c>
      <c r="AB1" s="268"/>
      <c r="AC1" s="269"/>
      <c r="AD1" s="106"/>
      <c r="AE1" s="267" t="str">
        <f ca="1">'AMI Data Inputs Summary'!$I$5</f>
        <v>Forecast</v>
      </c>
      <c r="AF1" s="268"/>
      <c r="AG1" s="269"/>
    </row>
    <row r="2" spans="1:33">
      <c r="G2" s="264" t="str">
        <f ca="1">'AMI Data Inputs Summary'!$C$7</f>
        <v>Nominal $</v>
      </c>
      <c r="H2" s="265"/>
      <c r="I2" s="266"/>
      <c r="J2" s="159"/>
      <c r="K2" s="264" t="str">
        <f ca="1">'AMI Data Inputs Summary'!$C$7</f>
        <v>Nominal $</v>
      </c>
      <c r="L2" s="265"/>
      <c r="M2" s="266"/>
      <c r="N2" s="159"/>
      <c r="O2" s="264" t="str">
        <f ca="1">'AMI Data Inputs Summary'!$C$7</f>
        <v>Nominal $</v>
      </c>
      <c r="P2" s="265"/>
      <c r="Q2" s="266"/>
      <c r="R2" s="159"/>
      <c r="S2" s="264" t="str">
        <f ca="1">'AMI Data Inputs Summary'!$F$7</f>
        <v>Real 2011 $</v>
      </c>
      <c r="T2" s="265"/>
      <c r="U2" s="266"/>
      <c r="V2" s="159"/>
      <c r="W2" s="264" t="str">
        <f ca="1">'AMI Data Inputs Summary'!$F$7</f>
        <v>Real 2011 $</v>
      </c>
      <c r="X2" s="265"/>
      <c r="Y2" s="266"/>
      <c r="Z2" s="159"/>
      <c r="AA2" s="264" t="str">
        <f ca="1">'AMI Data Inputs Summary'!$F$7</f>
        <v>Real 2011 $</v>
      </c>
      <c r="AB2" s="265"/>
      <c r="AC2" s="266"/>
      <c r="AD2" s="159"/>
      <c r="AE2" s="264" t="str">
        <f ca="1">'AMI Data Inputs Summary'!$F$7</f>
        <v>Real 2011 $</v>
      </c>
      <c r="AF2" s="265"/>
      <c r="AG2" s="266"/>
    </row>
    <row r="3" spans="1:33" ht="18">
      <c r="B3" s="1" t="s">
        <v>0</v>
      </c>
      <c r="C3" s="1"/>
      <c r="D3" s="1"/>
      <c r="E3" s="1"/>
      <c r="G3" s="267">
        <f ca="1">'AMI Data Inputs Summary'!$C$6</f>
        <v>2009</v>
      </c>
      <c r="H3" s="268"/>
      <c r="I3" s="269"/>
      <c r="J3" s="160"/>
      <c r="K3" s="267">
        <f ca="1">'AMI Data Inputs Summary'!$D$6</f>
        <v>2010</v>
      </c>
      <c r="L3" s="268"/>
      <c r="M3" s="269"/>
      <c r="N3" s="160"/>
      <c r="O3" s="267">
        <f ca="1">'AMI Data Inputs Summary'!$E$6</f>
        <v>2011</v>
      </c>
      <c r="P3" s="268"/>
      <c r="Q3" s="269"/>
      <c r="R3" s="160"/>
      <c r="S3" s="267">
        <f ca="1">'AMI Data Inputs Summary'!$F$6</f>
        <v>2012</v>
      </c>
      <c r="T3" s="268"/>
      <c r="U3" s="269"/>
      <c r="V3" s="160"/>
      <c r="W3" s="267">
        <f ca="1">'AMI Data Inputs Summary'!$G$6</f>
        <v>2013</v>
      </c>
      <c r="X3" s="268"/>
      <c r="Y3" s="269"/>
      <c r="Z3" s="160"/>
      <c r="AA3" s="267">
        <f ca="1">'AMI Data Inputs Summary'!$H$6</f>
        <v>2014</v>
      </c>
      <c r="AB3" s="268"/>
      <c r="AC3" s="269"/>
      <c r="AD3" s="160"/>
      <c r="AE3" s="267">
        <f ca="1">'AMI Data Inputs Summary'!$I$6</f>
        <v>2015</v>
      </c>
      <c r="AF3" s="268"/>
      <c r="AG3" s="269"/>
    </row>
    <row r="6" spans="1:33" ht="15.75">
      <c r="B6" s="5"/>
      <c r="C6" s="5" t="s">
        <v>2</v>
      </c>
      <c r="D6" s="5"/>
      <c r="E6" s="6"/>
    </row>
    <row r="7" spans="1:33">
      <c r="B7" s="7"/>
      <c r="C7" s="7" t="s">
        <v>38</v>
      </c>
      <c r="D7" s="7"/>
      <c r="E7" s="8"/>
    </row>
    <row r="8" spans="1:33">
      <c r="A8" s="118"/>
      <c r="B8" s="138"/>
      <c r="C8" s="9"/>
      <c r="D8" s="138"/>
      <c r="E8" s="138"/>
      <c r="G8" s="261">
        <f>G$3</f>
        <v>2009</v>
      </c>
      <c r="H8" s="262"/>
      <c r="I8" s="263"/>
      <c r="J8" s="106"/>
      <c r="K8" s="261">
        <f>K$3</f>
        <v>2010</v>
      </c>
      <c r="L8" s="262"/>
      <c r="M8" s="263"/>
      <c r="N8" s="106"/>
      <c r="O8" s="261">
        <f>O$3</f>
        <v>2011</v>
      </c>
      <c r="P8" s="262"/>
      <c r="Q8" s="263"/>
      <c r="R8" s="106"/>
      <c r="S8" s="261">
        <f>S$3</f>
        <v>2012</v>
      </c>
      <c r="T8" s="262"/>
      <c r="U8" s="263"/>
      <c r="V8" s="106"/>
      <c r="W8" s="261">
        <f>W$3</f>
        <v>2013</v>
      </c>
      <c r="X8" s="262"/>
      <c r="Y8" s="263"/>
      <c r="Z8" s="106"/>
      <c r="AA8" s="261">
        <f>AA$3</f>
        <v>2014</v>
      </c>
      <c r="AB8" s="262"/>
      <c r="AC8" s="263"/>
      <c r="AD8" s="106"/>
      <c r="AE8" s="261">
        <f>AE$3</f>
        <v>2015</v>
      </c>
      <c r="AF8" s="262"/>
      <c r="AG8" s="263"/>
    </row>
    <row r="9" spans="1:33">
      <c r="A9" s="118"/>
      <c r="B9" s="138"/>
      <c r="C9" s="10" t="s">
        <v>3</v>
      </c>
      <c r="D9" s="19"/>
      <c r="E9" s="138"/>
      <c r="G9" s="90" t="s">
        <v>328</v>
      </c>
      <c r="H9" s="90" t="s">
        <v>5</v>
      </c>
      <c r="I9" s="90" t="s">
        <v>33</v>
      </c>
      <c r="J9" s="88"/>
      <c r="K9" s="90" t="str">
        <f>$G$9</f>
        <v>Contract</v>
      </c>
      <c r="L9" s="90" t="str">
        <f>$H$9</f>
        <v>Other</v>
      </c>
      <c r="M9" s="90" t="str">
        <f>$I$9</f>
        <v>Total</v>
      </c>
      <c r="N9" s="88"/>
      <c r="O9" s="90" t="str">
        <f>$G$9</f>
        <v>Contract</v>
      </c>
      <c r="P9" s="90" t="str">
        <f>$H$9</f>
        <v>Other</v>
      </c>
      <c r="Q9" s="90" t="str">
        <f>$I$9</f>
        <v>Total</v>
      </c>
      <c r="R9" s="88"/>
      <c r="S9" s="90" t="str">
        <f>$G$9</f>
        <v>Contract</v>
      </c>
      <c r="T9" s="90" t="str">
        <f>$H$9</f>
        <v>Other</v>
      </c>
      <c r="U9" s="90" t="str">
        <f>$I$9</f>
        <v>Total</v>
      </c>
      <c r="V9" s="88"/>
      <c r="W9" s="90" t="str">
        <f>$G$9</f>
        <v>Contract</v>
      </c>
      <c r="X9" s="90" t="str">
        <f>$H$9</f>
        <v>Other</v>
      </c>
      <c r="Y9" s="90" t="str">
        <f>$I$9</f>
        <v>Total</v>
      </c>
      <c r="Z9" s="88"/>
      <c r="AA9" s="90" t="str">
        <f>$G$9</f>
        <v>Contract</v>
      </c>
      <c r="AB9" s="90" t="str">
        <f>$H$9</f>
        <v>Other</v>
      </c>
      <c r="AC9" s="90" t="str">
        <f>$I$9</f>
        <v>Total</v>
      </c>
      <c r="AD9" s="88"/>
      <c r="AE9" s="90" t="str">
        <f>$G$9</f>
        <v>Contract</v>
      </c>
      <c r="AF9" s="90" t="str">
        <f>$H$9</f>
        <v>Other</v>
      </c>
      <c r="AG9" s="90" t="str">
        <f>$I$9</f>
        <v>Total</v>
      </c>
    </row>
    <row r="10" spans="1:33">
      <c r="A10" s="118" t="s">
        <v>97</v>
      </c>
      <c r="B10" s="138"/>
      <c r="C10" s="12"/>
      <c r="D10" s="19" t="s">
        <v>4</v>
      </c>
      <c r="E10" s="144"/>
      <c r="G10" s="91">
        <f>4998377.69173784-(2542232/2)</f>
        <v>3727261.69173784</v>
      </c>
      <c r="H10" s="91"/>
      <c r="I10" s="217">
        <f>SUM(G10:H10)</f>
        <v>3727261.69173784</v>
      </c>
      <c r="J10" s="218"/>
      <c r="K10" s="91">
        <f>15364046.7445507-1124289</f>
        <v>14239757.744550699</v>
      </c>
      <c r="L10" s="91"/>
      <c r="M10" s="217">
        <f>SUM(K10:L10)</f>
        <v>14239757.744550699</v>
      </c>
      <c r="N10" s="218"/>
      <c r="O10" s="91">
        <v>36324202.634344541</v>
      </c>
      <c r="P10" s="91"/>
      <c r="Q10" s="217">
        <f>SUM(O10:P10)</f>
        <v>36324202.634344541</v>
      </c>
      <c r="R10" s="218"/>
      <c r="S10" s="91">
        <v>15891740.063382784</v>
      </c>
      <c r="T10" s="91"/>
      <c r="U10" s="217">
        <f>SUM(S10:T10)</f>
        <v>15891740.063382784</v>
      </c>
      <c r="V10" s="218"/>
      <c r="W10" s="91">
        <v>3231222.7240083367</v>
      </c>
      <c r="X10" s="91"/>
      <c r="Y10" s="217">
        <f>SUM(W10:X10)</f>
        <v>3231222.7240083367</v>
      </c>
      <c r="Z10" s="218"/>
      <c r="AA10" s="91">
        <v>0</v>
      </c>
      <c r="AB10" s="91"/>
      <c r="AC10" s="217">
        <f>SUM(AA10:AB10)</f>
        <v>0</v>
      </c>
      <c r="AD10" s="218"/>
      <c r="AE10" s="91">
        <v>0</v>
      </c>
      <c r="AF10" s="91"/>
      <c r="AG10" s="217">
        <f>SUM(AE10:AF10)</f>
        <v>0</v>
      </c>
    </row>
    <row r="11" spans="1:33">
      <c r="A11" s="118" t="s">
        <v>98</v>
      </c>
      <c r="B11" s="138"/>
      <c r="C11" s="12"/>
      <c r="D11" s="19" t="s">
        <v>278</v>
      </c>
      <c r="E11" s="144"/>
      <c r="G11" s="91">
        <v>0</v>
      </c>
      <c r="H11" s="91"/>
      <c r="I11" s="217">
        <f>SUM(G11:H11)</f>
        <v>0</v>
      </c>
      <c r="J11" s="218"/>
      <c r="K11" s="91">
        <v>0</v>
      </c>
      <c r="L11" s="91"/>
      <c r="M11" s="217">
        <f>SUM(K11:L11)</f>
        <v>0</v>
      </c>
      <c r="N11" s="218"/>
      <c r="O11" s="91">
        <v>0</v>
      </c>
      <c r="P11" s="91"/>
      <c r="Q11" s="217">
        <f>SUM(O11:P11)</f>
        <v>0</v>
      </c>
      <c r="R11" s="218"/>
      <c r="S11" s="91">
        <v>24372947.289382752</v>
      </c>
      <c r="T11" s="91"/>
      <c r="U11" s="217">
        <f>SUM(S11:T11)</f>
        <v>24372947.289382752</v>
      </c>
      <c r="V11" s="218"/>
      <c r="W11" s="91">
        <v>1234416.7393691079</v>
      </c>
      <c r="X11" s="91"/>
      <c r="Y11" s="217">
        <f>SUM(W11:X11)</f>
        <v>1234416.7393691079</v>
      </c>
      <c r="Z11" s="218"/>
      <c r="AA11" s="91">
        <v>0</v>
      </c>
      <c r="AB11" s="91"/>
      <c r="AC11" s="217">
        <f>SUM(AA11:AB11)</f>
        <v>0</v>
      </c>
      <c r="AD11" s="218"/>
      <c r="AE11" s="91">
        <v>0</v>
      </c>
      <c r="AF11" s="91"/>
      <c r="AG11" s="217">
        <f>SUM(AE11:AF11)</f>
        <v>0</v>
      </c>
    </row>
    <row r="12" spans="1:33">
      <c r="A12" s="118"/>
      <c r="B12" s="138"/>
      <c r="C12" s="12"/>
      <c r="D12" s="219" t="s">
        <v>5</v>
      </c>
      <c r="E12" s="144"/>
      <c r="G12" s="91"/>
      <c r="H12" s="91"/>
      <c r="I12" s="217">
        <f>SUM(G12:H12)</f>
        <v>0</v>
      </c>
      <c r="J12" s="218"/>
      <c r="K12" s="91"/>
      <c r="L12" s="91"/>
      <c r="M12" s="217">
        <f>SUM(K12:L12)</f>
        <v>0</v>
      </c>
      <c r="N12" s="218"/>
      <c r="O12" s="91"/>
      <c r="P12" s="91"/>
      <c r="Q12" s="217">
        <f>SUM(O12:P12)</f>
        <v>0</v>
      </c>
      <c r="R12" s="218"/>
      <c r="S12" s="91"/>
      <c r="T12" s="91"/>
      <c r="U12" s="217">
        <f>SUM(S12:T12)</f>
        <v>0</v>
      </c>
      <c r="V12" s="218"/>
      <c r="W12" s="91"/>
      <c r="X12" s="91"/>
      <c r="Y12" s="217">
        <f>SUM(W12:X12)</f>
        <v>0</v>
      </c>
      <c r="Z12" s="218"/>
      <c r="AA12" s="91"/>
      <c r="AB12" s="91"/>
      <c r="AC12" s="217">
        <f>SUM(AA12:AB12)</f>
        <v>0</v>
      </c>
      <c r="AD12" s="218"/>
      <c r="AE12" s="91"/>
      <c r="AF12" s="91"/>
      <c r="AG12" s="217">
        <f>SUM(AE12:AF12)</f>
        <v>0</v>
      </c>
    </row>
    <row r="13" spans="1:33">
      <c r="A13" s="118" t="s">
        <v>99</v>
      </c>
      <c r="B13" s="138"/>
      <c r="C13" s="12"/>
      <c r="D13" s="19" t="s">
        <v>6</v>
      </c>
      <c r="E13" s="144"/>
      <c r="G13" s="91">
        <v>285319.65682224475</v>
      </c>
      <c r="H13" s="91"/>
      <c r="I13" s="217">
        <f>SUM(G13:H13)</f>
        <v>285319.65682224475</v>
      </c>
      <c r="J13" s="218"/>
      <c r="K13" s="91">
        <v>1175997.1186753768</v>
      </c>
      <c r="L13" s="91"/>
      <c r="M13" s="217">
        <f>SUM(K13:L13)</f>
        <v>1175997.1186753768</v>
      </c>
      <c r="N13" s="218"/>
      <c r="O13" s="91">
        <v>5645025.1348653147</v>
      </c>
      <c r="P13" s="91"/>
      <c r="Q13" s="217">
        <f>SUM(O13:P13)</f>
        <v>5645025.1348653147</v>
      </c>
      <c r="R13" s="218"/>
      <c r="S13" s="91">
        <v>16254458.271057911</v>
      </c>
      <c r="T13" s="91"/>
      <c r="U13" s="217">
        <f>SUM(S13:T13)</f>
        <v>16254458.271057911</v>
      </c>
      <c r="V13" s="218"/>
      <c r="W13" s="91">
        <v>1259556.9092843276</v>
      </c>
      <c r="X13" s="91"/>
      <c r="Y13" s="217">
        <f>SUM(W13:X13)</f>
        <v>1259556.9092843276</v>
      </c>
      <c r="Z13" s="218"/>
      <c r="AA13" s="91">
        <v>0</v>
      </c>
      <c r="AB13" s="91"/>
      <c r="AC13" s="217">
        <f>SUM(AA13:AB13)</f>
        <v>0</v>
      </c>
      <c r="AD13" s="218"/>
      <c r="AE13" s="91">
        <v>0</v>
      </c>
      <c r="AF13" s="91"/>
      <c r="AG13" s="217">
        <f>SUM(AE13:AF13)</f>
        <v>0</v>
      </c>
    </row>
    <row r="14" spans="1:33">
      <c r="A14" s="118" t="s">
        <v>100</v>
      </c>
      <c r="B14" s="138"/>
      <c r="C14" s="12"/>
      <c r="D14" s="19" t="s">
        <v>7</v>
      </c>
      <c r="E14" s="144"/>
      <c r="G14" s="91">
        <v>0</v>
      </c>
      <c r="H14" s="91"/>
      <c r="I14" s="217">
        <f>SUM(G14:H14)</f>
        <v>0</v>
      </c>
      <c r="J14" s="218"/>
      <c r="K14" s="91">
        <v>0</v>
      </c>
      <c r="L14" s="91"/>
      <c r="M14" s="217">
        <f>SUM(K14:L14)</f>
        <v>0</v>
      </c>
      <c r="N14" s="218"/>
      <c r="O14" s="91">
        <v>0</v>
      </c>
      <c r="P14" s="91"/>
      <c r="Q14" s="217">
        <f>SUM(O14:P14)</f>
        <v>0</v>
      </c>
      <c r="R14" s="218"/>
      <c r="S14" s="91">
        <v>985993.80613628181</v>
      </c>
      <c r="T14" s="91"/>
      <c r="U14" s="217">
        <f>SUM(S14:T14)</f>
        <v>985993.80613628181</v>
      </c>
      <c r="V14" s="218"/>
      <c r="W14" s="91">
        <v>50151.901150930353</v>
      </c>
      <c r="X14" s="91"/>
      <c r="Y14" s="217">
        <f>SUM(W14:X14)</f>
        <v>50151.901150930353</v>
      </c>
      <c r="Z14" s="218"/>
      <c r="AA14" s="91">
        <v>0</v>
      </c>
      <c r="AB14" s="91"/>
      <c r="AC14" s="217">
        <f>SUM(AA14:AB14)</f>
        <v>0</v>
      </c>
      <c r="AD14" s="218"/>
      <c r="AE14" s="91">
        <v>0</v>
      </c>
      <c r="AF14" s="91"/>
      <c r="AG14" s="217">
        <f>SUM(AE14:AF14)</f>
        <v>0</v>
      </c>
    </row>
    <row r="15" spans="1:33" ht="13.5" thickBot="1">
      <c r="A15" s="118"/>
      <c r="B15" s="138"/>
      <c r="C15" s="10"/>
      <c r="D15" s="14" t="s">
        <v>8</v>
      </c>
      <c r="E15" s="220"/>
      <c r="G15" s="156">
        <f>SUM(G10:G14)</f>
        <v>4012581.3485600846</v>
      </c>
      <c r="H15" s="156">
        <f>SUM(H10:H14)</f>
        <v>0</v>
      </c>
      <c r="I15" s="156">
        <f>SUM(I10:I14)</f>
        <v>4012581.3485600846</v>
      </c>
      <c r="J15" s="218"/>
      <c r="K15" s="156">
        <f>SUM(K10:K14)</f>
        <v>15415754.863226077</v>
      </c>
      <c r="L15" s="156">
        <f>SUM(L10:L14)</f>
        <v>0</v>
      </c>
      <c r="M15" s="156">
        <f>SUM(M10:M14)</f>
        <v>15415754.863226077</v>
      </c>
      <c r="N15" s="218"/>
      <c r="O15" s="156">
        <f>SUM(O10:O14)</f>
        <v>41969227.769209854</v>
      </c>
      <c r="P15" s="156">
        <f>SUM(P10:P14)</f>
        <v>0</v>
      </c>
      <c r="Q15" s="156">
        <f>SUM(Q10:Q14)</f>
        <v>41969227.769209854</v>
      </c>
      <c r="R15" s="218"/>
      <c r="S15" s="156">
        <f>SUM(S10:S14)</f>
        <v>57505139.429959729</v>
      </c>
      <c r="T15" s="156">
        <f>SUM(T10:T14)</f>
        <v>0</v>
      </c>
      <c r="U15" s="156">
        <f>SUM(U10:U14)</f>
        <v>57505139.429959729</v>
      </c>
      <c r="V15" s="218"/>
      <c r="W15" s="156">
        <f>SUM(W10:W14)</f>
        <v>5775348.2738127019</v>
      </c>
      <c r="X15" s="156">
        <f>SUM(X10:X14)</f>
        <v>0</v>
      </c>
      <c r="Y15" s="156">
        <f>SUM(Y10:Y14)</f>
        <v>5775348.2738127019</v>
      </c>
      <c r="Z15" s="218"/>
      <c r="AA15" s="156">
        <f>SUM(AA10:AA14)</f>
        <v>0</v>
      </c>
      <c r="AB15" s="156">
        <f>SUM(AB10:AB14)</f>
        <v>0</v>
      </c>
      <c r="AC15" s="156">
        <f>SUM(AC10:AC14)</f>
        <v>0</v>
      </c>
      <c r="AD15" s="218"/>
      <c r="AE15" s="156">
        <f>SUM(AE10:AE14)</f>
        <v>0</v>
      </c>
      <c r="AF15" s="156">
        <f>SUM(AF10:AF14)</f>
        <v>0</v>
      </c>
      <c r="AG15" s="156">
        <f>SUM(AG10:AG14)</f>
        <v>0</v>
      </c>
    </row>
    <row r="16" spans="1:33" ht="13.5" thickTop="1">
      <c r="A16" s="118"/>
      <c r="B16" s="138"/>
      <c r="C16" s="15"/>
      <c r="D16" s="15"/>
      <c r="E16" s="13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</row>
    <row r="17" spans="1:33">
      <c r="A17" s="118"/>
      <c r="B17" s="138"/>
      <c r="C17" s="10" t="s">
        <v>277</v>
      </c>
      <c r="D17" s="19"/>
      <c r="E17" s="13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</row>
    <row r="18" spans="1:33">
      <c r="A18" s="118" t="s">
        <v>101</v>
      </c>
      <c r="B18" s="138"/>
      <c r="C18" s="12"/>
      <c r="D18" s="19" t="s">
        <v>4</v>
      </c>
      <c r="E18" s="144"/>
      <c r="G18" s="91"/>
      <c r="H18" s="91"/>
      <c r="I18" s="217">
        <f>SUM(G18:H18)</f>
        <v>0</v>
      </c>
      <c r="J18" s="218"/>
      <c r="K18" s="91"/>
      <c r="L18" s="91"/>
      <c r="M18" s="217">
        <f>SUM(K18:L18)</f>
        <v>0</v>
      </c>
      <c r="N18" s="218"/>
      <c r="O18" s="91"/>
      <c r="P18" s="91"/>
      <c r="Q18" s="217">
        <f>SUM(O18:P18)</f>
        <v>0</v>
      </c>
      <c r="R18" s="218"/>
      <c r="S18" s="91"/>
      <c r="T18" s="91"/>
      <c r="U18" s="217">
        <f>SUM(S18:T18)</f>
        <v>0</v>
      </c>
      <c r="V18" s="218"/>
      <c r="W18" s="91"/>
      <c r="X18" s="91"/>
      <c r="Y18" s="217">
        <f>SUM(W18:X18)</f>
        <v>0</v>
      </c>
      <c r="Z18" s="218"/>
      <c r="AA18" s="91"/>
      <c r="AB18" s="91"/>
      <c r="AC18" s="217">
        <f>SUM(AA18:AB18)</f>
        <v>0</v>
      </c>
      <c r="AD18" s="218"/>
      <c r="AE18" s="91"/>
      <c r="AF18" s="91"/>
      <c r="AG18" s="217">
        <f>SUM(AE18:AF18)</f>
        <v>0</v>
      </c>
    </row>
    <row r="19" spans="1:33">
      <c r="A19" s="118" t="s">
        <v>122</v>
      </c>
      <c r="B19" s="138"/>
      <c r="C19" s="12"/>
      <c r="D19" s="19" t="s">
        <v>278</v>
      </c>
      <c r="E19" s="144"/>
      <c r="G19" s="91"/>
      <c r="H19" s="91"/>
      <c r="I19" s="217">
        <f>SUM(G19:H19)</f>
        <v>0</v>
      </c>
      <c r="J19" s="218"/>
      <c r="K19" s="91"/>
      <c r="L19" s="91"/>
      <c r="M19" s="217">
        <f>SUM(K19:L19)</f>
        <v>0</v>
      </c>
      <c r="N19" s="218"/>
      <c r="O19" s="91"/>
      <c r="P19" s="91"/>
      <c r="Q19" s="217">
        <f>SUM(O19:P19)</f>
        <v>0</v>
      </c>
      <c r="R19" s="218"/>
      <c r="S19" s="91"/>
      <c r="T19" s="91"/>
      <c r="U19" s="217">
        <f>SUM(S19:T19)</f>
        <v>0</v>
      </c>
      <c r="V19" s="218"/>
      <c r="W19" s="91"/>
      <c r="X19" s="91"/>
      <c r="Y19" s="217">
        <f>SUM(W19:X19)</f>
        <v>0</v>
      </c>
      <c r="Z19" s="218"/>
      <c r="AA19" s="91"/>
      <c r="AB19" s="91"/>
      <c r="AC19" s="217">
        <f>SUM(AA19:AB19)</f>
        <v>0</v>
      </c>
      <c r="AD19" s="218"/>
      <c r="AE19" s="91"/>
      <c r="AF19" s="91"/>
      <c r="AG19" s="217">
        <f>SUM(AE19:AF19)</f>
        <v>0</v>
      </c>
    </row>
    <row r="20" spans="1:33">
      <c r="A20" s="118"/>
      <c r="B20" s="138"/>
      <c r="C20" s="12"/>
      <c r="D20" s="143" t="s">
        <v>5</v>
      </c>
      <c r="E20" s="144"/>
      <c r="G20" s="91"/>
      <c r="H20" s="91"/>
      <c r="I20" s="217">
        <f>SUM(G20:H20)</f>
        <v>0</v>
      </c>
      <c r="J20" s="218"/>
      <c r="K20" s="91"/>
      <c r="L20" s="91"/>
      <c r="M20" s="217">
        <f>SUM(K20:L20)</f>
        <v>0</v>
      </c>
      <c r="N20" s="218"/>
      <c r="O20" s="91"/>
      <c r="P20" s="91"/>
      <c r="Q20" s="217">
        <f>SUM(O20:P20)</f>
        <v>0</v>
      </c>
      <c r="R20" s="218"/>
      <c r="S20" s="91"/>
      <c r="T20" s="91"/>
      <c r="U20" s="217">
        <f>SUM(S20:T20)</f>
        <v>0</v>
      </c>
      <c r="V20" s="218"/>
      <c r="W20" s="91"/>
      <c r="X20" s="91"/>
      <c r="Y20" s="217">
        <f>SUM(W20:X20)</f>
        <v>0</v>
      </c>
      <c r="Z20" s="218"/>
      <c r="AA20" s="91"/>
      <c r="AB20" s="91"/>
      <c r="AC20" s="217">
        <f>SUM(AA20:AB20)</f>
        <v>0</v>
      </c>
      <c r="AD20" s="218"/>
      <c r="AE20" s="91"/>
      <c r="AF20" s="91"/>
      <c r="AG20" s="217">
        <f>SUM(AE20:AF20)</f>
        <v>0</v>
      </c>
    </row>
    <row r="21" spans="1:33">
      <c r="A21" s="118" t="s">
        <v>123</v>
      </c>
      <c r="B21" s="138"/>
      <c r="C21" s="12"/>
      <c r="D21" s="19" t="s">
        <v>6</v>
      </c>
      <c r="E21" s="144"/>
      <c r="G21" s="91"/>
      <c r="H21" s="91"/>
      <c r="I21" s="217">
        <f>SUM(G21:H21)</f>
        <v>0</v>
      </c>
      <c r="J21" s="218"/>
      <c r="K21" s="91"/>
      <c r="L21" s="91"/>
      <c r="M21" s="217">
        <f>SUM(K21:L21)</f>
        <v>0</v>
      </c>
      <c r="N21" s="218"/>
      <c r="O21" s="91"/>
      <c r="P21" s="91"/>
      <c r="Q21" s="217">
        <f>SUM(O21:P21)</f>
        <v>0</v>
      </c>
      <c r="R21" s="218"/>
      <c r="S21" s="91"/>
      <c r="T21" s="91"/>
      <c r="U21" s="217">
        <f>SUM(S21:T21)</f>
        <v>0</v>
      </c>
      <c r="V21" s="218"/>
      <c r="W21" s="91"/>
      <c r="X21" s="91"/>
      <c r="Y21" s="217">
        <f>SUM(W21:X21)</f>
        <v>0</v>
      </c>
      <c r="Z21" s="218"/>
      <c r="AA21" s="91"/>
      <c r="AB21" s="91"/>
      <c r="AC21" s="217">
        <f>SUM(AA21:AB21)</f>
        <v>0</v>
      </c>
      <c r="AD21" s="218"/>
      <c r="AE21" s="91"/>
      <c r="AF21" s="91"/>
      <c r="AG21" s="217">
        <f>SUM(AE21:AF21)</f>
        <v>0</v>
      </c>
    </row>
    <row r="22" spans="1:33">
      <c r="A22" s="118" t="s">
        <v>124</v>
      </c>
      <c r="B22" s="138"/>
      <c r="C22" s="12"/>
      <c r="D22" s="19" t="s">
        <v>7</v>
      </c>
      <c r="E22" s="144"/>
      <c r="G22" s="91"/>
      <c r="H22" s="91"/>
      <c r="I22" s="217">
        <f>SUM(G22:H22)</f>
        <v>0</v>
      </c>
      <c r="J22" s="218"/>
      <c r="K22" s="91"/>
      <c r="L22" s="91"/>
      <c r="M22" s="217">
        <f>SUM(K22:L22)</f>
        <v>0</v>
      </c>
      <c r="N22" s="218"/>
      <c r="O22" s="91"/>
      <c r="P22" s="91"/>
      <c r="Q22" s="217">
        <f>SUM(O22:P22)</f>
        <v>0</v>
      </c>
      <c r="R22" s="218"/>
      <c r="S22" s="91"/>
      <c r="T22" s="91"/>
      <c r="U22" s="217">
        <f>SUM(S22:T22)</f>
        <v>0</v>
      </c>
      <c r="V22" s="218"/>
      <c r="W22" s="91"/>
      <c r="X22" s="91"/>
      <c r="Y22" s="217">
        <f>SUM(W22:X22)</f>
        <v>0</v>
      </c>
      <c r="Z22" s="218"/>
      <c r="AA22" s="91"/>
      <c r="AB22" s="91"/>
      <c r="AC22" s="217">
        <f>SUM(AA22:AB22)</f>
        <v>0</v>
      </c>
      <c r="AD22" s="218"/>
      <c r="AE22" s="91"/>
      <c r="AF22" s="91"/>
      <c r="AG22" s="217">
        <f>SUM(AE22:AF22)</f>
        <v>0</v>
      </c>
    </row>
    <row r="23" spans="1:33" ht="13.5" thickBot="1">
      <c r="A23" s="118"/>
      <c r="B23" s="138"/>
      <c r="C23" s="10"/>
      <c r="D23" s="14" t="s">
        <v>8</v>
      </c>
      <c r="E23" s="220"/>
      <c r="G23" s="156">
        <f>SUM(G18:G22)</f>
        <v>0</v>
      </c>
      <c r="H23" s="156">
        <f>SUM(H18:H22)</f>
        <v>0</v>
      </c>
      <c r="I23" s="156">
        <f>SUM(I18:I22)</f>
        <v>0</v>
      </c>
      <c r="J23" s="218"/>
      <c r="K23" s="156">
        <f>SUM(K18:K22)</f>
        <v>0</v>
      </c>
      <c r="L23" s="156">
        <f>SUM(L18:L22)</f>
        <v>0</v>
      </c>
      <c r="M23" s="156">
        <f>SUM(M18:M22)</f>
        <v>0</v>
      </c>
      <c r="N23" s="218"/>
      <c r="O23" s="156">
        <f>SUM(O18:O22)</f>
        <v>0</v>
      </c>
      <c r="P23" s="156">
        <f>SUM(P18:P22)</f>
        <v>0</v>
      </c>
      <c r="Q23" s="156">
        <f>SUM(Q18:Q22)</f>
        <v>0</v>
      </c>
      <c r="R23" s="218"/>
      <c r="S23" s="156">
        <f>SUM(S18:S22)</f>
        <v>0</v>
      </c>
      <c r="T23" s="156">
        <f>SUM(T18:T22)</f>
        <v>0</v>
      </c>
      <c r="U23" s="156">
        <f>SUM(U18:U22)</f>
        <v>0</v>
      </c>
      <c r="V23" s="218"/>
      <c r="W23" s="156">
        <f>SUM(W18:W22)</f>
        <v>0</v>
      </c>
      <c r="X23" s="156">
        <f>SUM(X18:X22)</f>
        <v>0</v>
      </c>
      <c r="Y23" s="156">
        <f>SUM(Y18:Y22)</f>
        <v>0</v>
      </c>
      <c r="Z23" s="218"/>
      <c r="AA23" s="156">
        <f>SUM(AA18:AA22)</f>
        <v>0</v>
      </c>
      <c r="AB23" s="156">
        <f>SUM(AB18:AB22)</f>
        <v>0</v>
      </c>
      <c r="AC23" s="156">
        <f>SUM(AC18:AC22)</f>
        <v>0</v>
      </c>
      <c r="AD23" s="218"/>
      <c r="AE23" s="156">
        <f>SUM(AE18:AE22)</f>
        <v>0</v>
      </c>
      <c r="AF23" s="156">
        <f>SUM(AF18:AF22)</f>
        <v>0</v>
      </c>
      <c r="AG23" s="156">
        <f>SUM(AG18:AG22)</f>
        <v>0</v>
      </c>
    </row>
    <row r="24" spans="1:33" ht="13.5" thickTop="1">
      <c r="A24" s="118"/>
      <c r="B24" s="138"/>
      <c r="C24" s="138"/>
      <c r="D24" s="138"/>
      <c r="E24" s="13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</row>
    <row r="25" spans="1:33" ht="13.5" thickBot="1">
      <c r="A25" s="118"/>
      <c r="B25" s="17"/>
      <c r="C25" s="17"/>
      <c r="D25" s="17" t="s">
        <v>9</v>
      </c>
      <c r="E25" s="17"/>
      <c r="G25" s="156">
        <f>SUM(G15,G23)</f>
        <v>4012581.3485600846</v>
      </c>
      <c r="H25" s="156">
        <f>SUM(H15,H23)</f>
        <v>0</v>
      </c>
      <c r="I25" s="156">
        <f>SUM(I15,I23)</f>
        <v>4012581.3485600846</v>
      </c>
      <c r="J25" s="218"/>
      <c r="K25" s="156">
        <f>SUM(K15,K23)</f>
        <v>15415754.863226077</v>
      </c>
      <c r="L25" s="156">
        <f>SUM(L15,L23)</f>
        <v>0</v>
      </c>
      <c r="M25" s="156">
        <f>SUM(M15,M23)</f>
        <v>15415754.863226077</v>
      </c>
      <c r="N25" s="218"/>
      <c r="O25" s="156">
        <f>SUM(O15,O23)</f>
        <v>41969227.769209854</v>
      </c>
      <c r="P25" s="156">
        <f>SUM(P15,P23)</f>
        <v>0</v>
      </c>
      <c r="Q25" s="156">
        <f>SUM(Q15,Q23)</f>
        <v>41969227.769209854</v>
      </c>
      <c r="R25" s="218"/>
      <c r="S25" s="156">
        <f>SUM(S15,S23)</f>
        <v>57505139.429959729</v>
      </c>
      <c r="T25" s="156">
        <f>SUM(T15,T23)</f>
        <v>0</v>
      </c>
      <c r="U25" s="156">
        <f>SUM(U15,U23)</f>
        <v>57505139.429959729</v>
      </c>
      <c r="V25" s="218"/>
      <c r="W25" s="156">
        <f>SUM(W15,W23)</f>
        <v>5775348.2738127019</v>
      </c>
      <c r="X25" s="156">
        <f>SUM(X15,X23)</f>
        <v>0</v>
      </c>
      <c r="Y25" s="156">
        <f>SUM(Y15,Y23)</f>
        <v>5775348.2738127019</v>
      </c>
      <c r="Z25" s="218"/>
      <c r="AA25" s="156">
        <f>SUM(AA15,AA23)</f>
        <v>0</v>
      </c>
      <c r="AB25" s="156">
        <f>SUM(AB15,AB23)</f>
        <v>0</v>
      </c>
      <c r="AC25" s="156">
        <f>SUM(AC15,AC23)</f>
        <v>0</v>
      </c>
      <c r="AD25" s="218"/>
      <c r="AE25" s="156">
        <f>SUM(AE15,AE23)</f>
        <v>0</v>
      </c>
      <c r="AF25" s="156">
        <f>SUM(AF15,AF23)</f>
        <v>0</v>
      </c>
      <c r="AG25" s="156">
        <f>SUM(AG15,AG23)</f>
        <v>0</v>
      </c>
    </row>
    <row r="26" spans="1:33" ht="13.5" thickTop="1">
      <c r="A26" s="118"/>
      <c r="B26" s="138"/>
      <c r="C26" s="138"/>
      <c r="D26" s="138" t="s">
        <v>10</v>
      </c>
      <c r="E26" s="138"/>
    </row>
    <row r="29" spans="1:33" ht="15.75">
      <c r="B29" s="5"/>
      <c r="C29" s="5" t="s">
        <v>11</v>
      </c>
      <c r="D29" s="5"/>
      <c r="E29" s="6"/>
    </row>
    <row r="30" spans="1:33">
      <c r="B30" s="7"/>
      <c r="C30" s="7" t="s">
        <v>38</v>
      </c>
      <c r="D30" s="7"/>
      <c r="E30" s="8"/>
    </row>
    <row r="31" spans="1:33">
      <c r="C31" s="9"/>
      <c r="G31" s="261">
        <f>G$3</f>
        <v>2009</v>
      </c>
      <c r="H31" s="262"/>
      <c r="I31" s="263"/>
      <c r="J31" s="106"/>
      <c r="K31" s="261">
        <f>K$3</f>
        <v>2010</v>
      </c>
      <c r="L31" s="262"/>
      <c r="M31" s="263"/>
      <c r="N31" s="106"/>
      <c r="O31" s="261">
        <f>O$3</f>
        <v>2011</v>
      </c>
      <c r="P31" s="262"/>
      <c r="Q31" s="263"/>
      <c r="R31" s="106"/>
      <c r="S31" s="261">
        <f>S$3</f>
        <v>2012</v>
      </c>
      <c r="T31" s="262"/>
      <c r="U31" s="263"/>
      <c r="V31" s="106"/>
      <c r="W31" s="261">
        <f>W$3</f>
        <v>2013</v>
      </c>
      <c r="X31" s="262"/>
      <c r="Y31" s="263"/>
      <c r="Z31" s="106"/>
      <c r="AA31" s="261">
        <f>AA$3</f>
        <v>2014</v>
      </c>
      <c r="AB31" s="262"/>
      <c r="AC31" s="263"/>
      <c r="AD31" s="106"/>
      <c r="AE31" s="261">
        <f>AE$3</f>
        <v>2015</v>
      </c>
      <c r="AF31" s="262"/>
      <c r="AG31" s="263"/>
    </row>
    <row r="32" spans="1:33">
      <c r="A32" s="118"/>
      <c r="B32" s="138"/>
      <c r="C32" s="10" t="s">
        <v>12</v>
      </c>
      <c r="D32" s="19"/>
      <c r="E32" s="138"/>
      <c r="G32" s="90" t="s">
        <v>328</v>
      </c>
      <c r="H32" s="90" t="s">
        <v>5</v>
      </c>
      <c r="I32" s="90" t="s">
        <v>33</v>
      </c>
      <c r="J32" s="88"/>
      <c r="K32" s="90" t="str">
        <f>$G$9</f>
        <v>Contract</v>
      </c>
      <c r="L32" s="90" t="str">
        <f>$H$9</f>
        <v>Other</v>
      </c>
      <c r="M32" s="90" t="str">
        <f>$I$9</f>
        <v>Total</v>
      </c>
      <c r="N32" s="88"/>
      <c r="O32" s="90" t="str">
        <f>$G$9</f>
        <v>Contract</v>
      </c>
      <c r="P32" s="90" t="str">
        <f>$H$9</f>
        <v>Other</v>
      </c>
      <c r="Q32" s="90" t="str">
        <f>$I$9</f>
        <v>Total</v>
      </c>
      <c r="R32" s="88"/>
      <c r="S32" s="90" t="str">
        <f>$G$9</f>
        <v>Contract</v>
      </c>
      <c r="T32" s="90" t="str">
        <f>$H$9</f>
        <v>Other</v>
      </c>
      <c r="U32" s="90" t="str">
        <f>$I$9</f>
        <v>Total</v>
      </c>
      <c r="V32" s="88"/>
      <c r="W32" s="90" t="str">
        <f>$G$9</f>
        <v>Contract</v>
      </c>
      <c r="X32" s="90" t="str">
        <f>$H$9</f>
        <v>Other</v>
      </c>
      <c r="Y32" s="90" t="str">
        <f>$I$9</f>
        <v>Total</v>
      </c>
      <c r="Z32" s="88"/>
      <c r="AA32" s="90" t="str">
        <f>$G$9</f>
        <v>Contract</v>
      </c>
      <c r="AB32" s="90" t="str">
        <f>$H$9</f>
        <v>Other</v>
      </c>
      <c r="AC32" s="90" t="str">
        <f>$I$9</f>
        <v>Total</v>
      </c>
      <c r="AD32" s="88"/>
      <c r="AE32" s="90" t="str">
        <f>$G$9</f>
        <v>Contract</v>
      </c>
      <c r="AF32" s="90" t="str">
        <f>$H$9</f>
        <v>Other</v>
      </c>
      <c r="AG32" s="90" t="str">
        <f>$I$9</f>
        <v>Total</v>
      </c>
    </row>
    <row r="33" spans="1:33">
      <c r="A33" s="118" t="s">
        <v>125</v>
      </c>
      <c r="B33" s="138"/>
      <c r="C33" s="18"/>
      <c r="D33" s="19" t="s">
        <v>4</v>
      </c>
      <c r="E33" s="144"/>
      <c r="G33" s="91">
        <f>3489263.46308268-(2542232/2)</f>
        <v>2218147.46308268</v>
      </c>
      <c r="H33" s="91"/>
      <c r="I33" s="217">
        <f>SUM(G33:H33)</f>
        <v>2218147.46308268</v>
      </c>
      <c r="J33" s="218"/>
      <c r="K33" s="91">
        <v>6764639.0785851832</v>
      </c>
      <c r="L33" s="91"/>
      <c r="M33" s="217">
        <f>SUM(K33:L33)</f>
        <v>6764639.0785851832</v>
      </c>
      <c r="N33" s="218"/>
      <c r="O33" s="91">
        <v>16962816.347711183</v>
      </c>
      <c r="P33" s="91"/>
      <c r="Q33" s="217">
        <f>SUM(O33:P33)</f>
        <v>16962816.347711183</v>
      </c>
      <c r="R33" s="218"/>
      <c r="S33" s="91">
        <v>8209440.8840850135</v>
      </c>
      <c r="T33" s="91"/>
      <c r="U33" s="217">
        <f>SUM(S33:T33)</f>
        <v>8209440.8840850135</v>
      </c>
      <c r="V33" s="218"/>
      <c r="W33" s="91">
        <v>2219325.4830813934</v>
      </c>
      <c r="X33" s="91"/>
      <c r="Y33" s="217">
        <f>SUM(W33:X33)</f>
        <v>2219325.4830813934</v>
      </c>
      <c r="Z33" s="218"/>
      <c r="AA33" s="91">
        <v>0</v>
      </c>
      <c r="AB33" s="91"/>
      <c r="AC33" s="217">
        <f>SUM(AA33:AB33)</f>
        <v>0</v>
      </c>
      <c r="AD33" s="218"/>
      <c r="AE33" s="91">
        <v>0</v>
      </c>
      <c r="AF33" s="91"/>
      <c r="AG33" s="217">
        <f>SUM(AE33:AF33)</f>
        <v>0</v>
      </c>
    </row>
    <row r="34" spans="1:33">
      <c r="A34" s="118" t="s">
        <v>126</v>
      </c>
      <c r="B34" s="138"/>
      <c r="C34" s="18"/>
      <c r="D34" s="19" t="s">
        <v>278</v>
      </c>
      <c r="E34" s="144"/>
      <c r="G34" s="91">
        <v>0</v>
      </c>
      <c r="H34" s="91"/>
      <c r="I34" s="217">
        <f>SUM(G34:H34)</f>
        <v>0</v>
      </c>
      <c r="J34" s="218"/>
      <c r="K34" s="91">
        <v>0</v>
      </c>
      <c r="L34" s="91"/>
      <c r="M34" s="217">
        <f>SUM(K34:L34)</f>
        <v>0</v>
      </c>
      <c r="N34" s="218"/>
      <c r="O34" s="91">
        <v>0</v>
      </c>
      <c r="P34" s="91"/>
      <c r="Q34" s="217">
        <f>SUM(O34:P34)</f>
        <v>0</v>
      </c>
      <c r="R34" s="218"/>
      <c r="S34" s="91">
        <v>8933825.8270720281</v>
      </c>
      <c r="T34" s="91"/>
      <c r="U34" s="217">
        <f>SUM(S34:T34)</f>
        <v>8933825.8270720281</v>
      </c>
      <c r="V34" s="218"/>
      <c r="W34" s="91">
        <v>597657.29183306324</v>
      </c>
      <c r="X34" s="91"/>
      <c r="Y34" s="217">
        <f>SUM(W34:X34)</f>
        <v>597657.29183306324</v>
      </c>
      <c r="Z34" s="218"/>
      <c r="AA34" s="91">
        <v>0</v>
      </c>
      <c r="AB34" s="91"/>
      <c r="AC34" s="217">
        <f>SUM(AA34:AB34)</f>
        <v>0</v>
      </c>
      <c r="AD34" s="218"/>
      <c r="AE34" s="91">
        <v>0</v>
      </c>
      <c r="AF34" s="91"/>
      <c r="AG34" s="217">
        <f>SUM(AE34:AF34)</f>
        <v>0</v>
      </c>
    </row>
    <row r="35" spans="1:33">
      <c r="A35" s="118"/>
      <c r="B35" s="138"/>
      <c r="C35" s="18"/>
      <c r="D35" s="143" t="s">
        <v>5</v>
      </c>
      <c r="E35" s="144"/>
      <c r="G35" s="91"/>
      <c r="H35" s="91"/>
      <c r="I35" s="217">
        <f>SUM(G35:H35)</f>
        <v>0</v>
      </c>
      <c r="J35" s="218"/>
      <c r="K35" s="91"/>
      <c r="L35" s="91"/>
      <c r="M35" s="217">
        <f>SUM(K35:L35)</f>
        <v>0</v>
      </c>
      <c r="N35" s="218"/>
      <c r="O35" s="91"/>
      <c r="P35" s="91"/>
      <c r="Q35" s="217">
        <f>SUM(O35:P35)</f>
        <v>0</v>
      </c>
      <c r="R35" s="218"/>
      <c r="S35" s="91"/>
      <c r="T35" s="91"/>
      <c r="U35" s="217">
        <f>SUM(S35:T35)</f>
        <v>0</v>
      </c>
      <c r="V35" s="218"/>
      <c r="W35" s="91"/>
      <c r="X35" s="91"/>
      <c r="Y35" s="217">
        <f>SUM(W35:X35)</f>
        <v>0</v>
      </c>
      <c r="Z35" s="218"/>
      <c r="AA35" s="91"/>
      <c r="AB35" s="91"/>
      <c r="AC35" s="217">
        <f>SUM(AA35:AB35)</f>
        <v>0</v>
      </c>
      <c r="AD35" s="218"/>
      <c r="AE35" s="91"/>
      <c r="AF35" s="91"/>
      <c r="AG35" s="217">
        <f>SUM(AE35:AF35)</f>
        <v>0</v>
      </c>
    </row>
    <row r="36" spans="1:33">
      <c r="A36" s="118" t="s">
        <v>127</v>
      </c>
      <c r="B36" s="138"/>
      <c r="C36" s="18"/>
      <c r="D36" s="19" t="s">
        <v>6</v>
      </c>
      <c r="E36" s="144"/>
      <c r="G36" s="91">
        <v>171699.14638398687</v>
      </c>
      <c r="H36" s="91"/>
      <c r="I36" s="217">
        <f>SUM(G36:H36)</f>
        <v>171699.14638398687</v>
      </c>
      <c r="J36" s="218"/>
      <c r="K36" s="91">
        <v>221459.31921011047</v>
      </c>
      <c r="L36" s="91"/>
      <c r="M36" s="217">
        <f>SUM(K36:L36)</f>
        <v>221459.31921011047</v>
      </c>
      <c r="N36" s="218"/>
      <c r="O36" s="91">
        <v>1443740.0066181612</v>
      </c>
      <c r="P36" s="91"/>
      <c r="Q36" s="217">
        <f>SUM(O36:P36)</f>
        <v>1443740.0066181612</v>
      </c>
      <c r="R36" s="218"/>
      <c r="S36" s="91">
        <v>4293488.5251636803</v>
      </c>
      <c r="T36" s="91"/>
      <c r="U36" s="217">
        <f>SUM(S36:T36)</f>
        <v>4293488.5251636803</v>
      </c>
      <c r="V36" s="218"/>
      <c r="W36" s="91">
        <v>446713.47169398627</v>
      </c>
      <c r="X36" s="91"/>
      <c r="Y36" s="217">
        <f>SUM(W36:X36)</f>
        <v>446713.47169398627</v>
      </c>
      <c r="Z36" s="218"/>
      <c r="AA36" s="91">
        <v>0</v>
      </c>
      <c r="AB36" s="91"/>
      <c r="AC36" s="217">
        <f>SUM(AA36:AB36)</f>
        <v>0</v>
      </c>
      <c r="AD36" s="218"/>
      <c r="AE36" s="91">
        <v>0</v>
      </c>
      <c r="AF36" s="91"/>
      <c r="AG36" s="217">
        <f>SUM(AE36:AF36)</f>
        <v>0</v>
      </c>
    </row>
    <row r="37" spans="1:33">
      <c r="A37" s="118" t="s">
        <v>128</v>
      </c>
      <c r="B37" s="138"/>
      <c r="C37" s="18"/>
      <c r="D37" s="19" t="s">
        <v>7</v>
      </c>
      <c r="E37" s="144"/>
      <c r="G37" s="91">
        <v>0</v>
      </c>
      <c r="H37" s="91"/>
      <c r="I37" s="217">
        <f>SUM(G37:H37)</f>
        <v>0</v>
      </c>
      <c r="J37" s="218"/>
      <c r="K37" s="91">
        <v>0</v>
      </c>
      <c r="L37" s="91"/>
      <c r="M37" s="217">
        <f>SUM(K37:L37)</f>
        <v>0</v>
      </c>
      <c r="N37" s="218"/>
      <c r="O37" s="91">
        <v>0</v>
      </c>
      <c r="P37" s="91"/>
      <c r="Q37" s="217">
        <f>SUM(O37:P37)</f>
        <v>0</v>
      </c>
      <c r="R37" s="218"/>
      <c r="S37" s="91">
        <v>214470.22336851759</v>
      </c>
      <c r="T37" s="91"/>
      <c r="U37" s="217">
        <f>SUM(S37:T37)</f>
        <v>214470.22336851759</v>
      </c>
      <c r="V37" s="218"/>
      <c r="W37" s="91">
        <v>14342.170285639881</v>
      </c>
      <c r="X37" s="91"/>
      <c r="Y37" s="217">
        <f>SUM(W37:X37)</f>
        <v>14342.170285639881</v>
      </c>
      <c r="Z37" s="218"/>
      <c r="AA37" s="91">
        <v>0</v>
      </c>
      <c r="AB37" s="91"/>
      <c r="AC37" s="217">
        <f>SUM(AA37:AB37)</f>
        <v>0</v>
      </c>
      <c r="AD37" s="218"/>
      <c r="AE37" s="91">
        <v>0</v>
      </c>
      <c r="AF37" s="91"/>
      <c r="AG37" s="217">
        <f>SUM(AE37:AF37)</f>
        <v>0</v>
      </c>
    </row>
    <row r="38" spans="1:33" ht="13.5" thickBot="1">
      <c r="A38" s="118"/>
      <c r="B38" s="138"/>
      <c r="C38" s="10"/>
      <c r="D38" s="14" t="s">
        <v>8</v>
      </c>
      <c r="E38" s="220"/>
      <c r="G38" s="156">
        <f>SUM(G33:G37)</f>
        <v>2389846.6094666668</v>
      </c>
      <c r="H38" s="156">
        <f>SUM(H33:H37)</f>
        <v>0</v>
      </c>
      <c r="I38" s="156">
        <f>SUM(I33:I37)</f>
        <v>2389846.6094666668</v>
      </c>
      <c r="J38" s="218"/>
      <c r="K38" s="156">
        <f>SUM(K33:K37)</f>
        <v>6986098.3977952935</v>
      </c>
      <c r="L38" s="156">
        <f>SUM(L33:L37)</f>
        <v>0</v>
      </c>
      <c r="M38" s="156">
        <f>SUM(M33:M37)</f>
        <v>6986098.3977952935</v>
      </c>
      <c r="N38" s="218"/>
      <c r="O38" s="156">
        <f>SUM(O33:O37)</f>
        <v>18406556.354329344</v>
      </c>
      <c r="P38" s="156">
        <f>SUM(P33:P37)</f>
        <v>0</v>
      </c>
      <c r="Q38" s="156">
        <f>SUM(Q33:Q37)</f>
        <v>18406556.354329344</v>
      </c>
      <c r="R38" s="218"/>
      <c r="S38" s="156">
        <f>SUM(S33:S37)</f>
        <v>21651225.459689241</v>
      </c>
      <c r="T38" s="156">
        <f>SUM(T33:T37)</f>
        <v>0</v>
      </c>
      <c r="U38" s="156">
        <f>SUM(U33:U37)</f>
        <v>21651225.459689241</v>
      </c>
      <c r="V38" s="218"/>
      <c r="W38" s="156">
        <f>SUM(W33:W37)</f>
        <v>3278038.4168940824</v>
      </c>
      <c r="X38" s="156">
        <f>SUM(X33:X37)</f>
        <v>0</v>
      </c>
      <c r="Y38" s="156">
        <f>SUM(Y33:Y37)</f>
        <v>3278038.4168940824</v>
      </c>
      <c r="Z38" s="218"/>
      <c r="AA38" s="156">
        <f>SUM(AA33:AA37)</f>
        <v>0</v>
      </c>
      <c r="AB38" s="156">
        <f>SUM(AB33:AB37)</f>
        <v>0</v>
      </c>
      <c r="AC38" s="156">
        <f>SUM(AC33:AC37)</f>
        <v>0</v>
      </c>
      <c r="AD38" s="218"/>
      <c r="AE38" s="156">
        <f>SUM(AE33:AE37)</f>
        <v>0</v>
      </c>
      <c r="AF38" s="156">
        <f>SUM(AF33:AF37)</f>
        <v>0</v>
      </c>
      <c r="AG38" s="156">
        <f>SUM(AG33:AG37)</f>
        <v>0</v>
      </c>
    </row>
    <row r="39" spans="1:33" ht="13.5" thickTop="1">
      <c r="C39" s="15"/>
      <c r="D39" s="16"/>
    </row>
    <row r="40" spans="1:33">
      <c r="C40" s="16"/>
      <c r="D40" s="16"/>
    </row>
    <row r="41" spans="1:33">
      <c r="A41" s="118"/>
      <c r="B41" s="138"/>
      <c r="C41" s="10" t="s">
        <v>13</v>
      </c>
      <c r="D41" s="19"/>
      <c r="E41" s="138"/>
      <c r="G41" s="91"/>
      <c r="H41" s="91"/>
      <c r="I41" s="217">
        <f t="shared" ref="I41:I46" si="0">SUM(G41:H41)</f>
        <v>0</v>
      </c>
      <c r="J41" s="218"/>
      <c r="K41" s="91"/>
      <c r="L41" s="91"/>
      <c r="M41" s="217">
        <f t="shared" ref="M41:M46" si="1">SUM(K41:L41)</f>
        <v>0</v>
      </c>
      <c r="N41" s="218"/>
      <c r="O41" s="91"/>
      <c r="P41" s="91"/>
      <c r="Q41" s="217">
        <f t="shared" ref="Q41:Q46" si="2">SUM(O41:P41)</f>
        <v>0</v>
      </c>
      <c r="R41" s="218"/>
      <c r="S41" s="91"/>
      <c r="T41" s="91"/>
      <c r="U41" s="217">
        <f t="shared" ref="U41:U46" si="3">SUM(S41:T41)</f>
        <v>0</v>
      </c>
      <c r="V41" s="218"/>
      <c r="W41" s="91"/>
      <c r="X41" s="91"/>
      <c r="Y41" s="217">
        <f t="shared" ref="Y41:Y46" si="4">SUM(W41:X41)</f>
        <v>0</v>
      </c>
      <c r="Z41" s="218"/>
      <c r="AA41" s="91"/>
      <c r="AB41" s="91"/>
      <c r="AC41" s="217">
        <f t="shared" ref="AC41:AC46" si="5">SUM(AA41:AB41)</f>
        <v>0</v>
      </c>
      <c r="AD41" s="218"/>
      <c r="AE41" s="91"/>
      <c r="AF41" s="91"/>
      <c r="AG41" s="217">
        <f t="shared" ref="AG41:AG46" si="6">SUM(AE41:AF41)</f>
        <v>0</v>
      </c>
    </row>
    <row r="42" spans="1:33">
      <c r="A42" s="118" t="s">
        <v>129</v>
      </c>
      <c r="B42" s="138"/>
      <c r="C42" s="18"/>
      <c r="D42" s="19" t="s">
        <v>4</v>
      </c>
      <c r="E42" s="144"/>
      <c r="G42" s="91"/>
      <c r="H42" s="91"/>
      <c r="I42" s="217">
        <f t="shared" si="0"/>
        <v>0</v>
      </c>
      <c r="J42" s="218"/>
      <c r="K42" s="91"/>
      <c r="L42" s="91"/>
      <c r="M42" s="217">
        <f t="shared" si="1"/>
        <v>0</v>
      </c>
      <c r="N42" s="218"/>
      <c r="O42" s="91"/>
      <c r="P42" s="91"/>
      <c r="Q42" s="217">
        <f t="shared" si="2"/>
        <v>0</v>
      </c>
      <c r="R42" s="218"/>
      <c r="S42" s="91"/>
      <c r="T42" s="91"/>
      <c r="U42" s="217">
        <f t="shared" si="3"/>
        <v>0</v>
      </c>
      <c r="V42" s="218"/>
      <c r="W42" s="91"/>
      <c r="X42" s="91"/>
      <c r="Y42" s="217">
        <f t="shared" si="4"/>
        <v>0</v>
      </c>
      <c r="Z42" s="218"/>
      <c r="AA42" s="91"/>
      <c r="AB42" s="91"/>
      <c r="AC42" s="217">
        <f t="shared" si="5"/>
        <v>0</v>
      </c>
      <c r="AD42" s="218"/>
      <c r="AE42" s="91"/>
      <c r="AF42" s="91"/>
      <c r="AG42" s="217">
        <f t="shared" si="6"/>
        <v>0</v>
      </c>
    </row>
    <row r="43" spans="1:33">
      <c r="A43" s="118" t="s">
        <v>130</v>
      </c>
      <c r="B43" s="138"/>
      <c r="C43" s="18"/>
      <c r="D43" s="19" t="s">
        <v>278</v>
      </c>
      <c r="E43" s="144"/>
      <c r="G43" s="91"/>
      <c r="H43" s="91"/>
      <c r="I43" s="217">
        <f t="shared" si="0"/>
        <v>0</v>
      </c>
      <c r="J43" s="218"/>
      <c r="K43" s="91"/>
      <c r="L43" s="91"/>
      <c r="M43" s="217">
        <f t="shared" si="1"/>
        <v>0</v>
      </c>
      <c r="N43" s="218"/>
      <c r="O43" s="91"/>
      <c r="P43" s="91"/>
      <c r="Q43" s="217">
        <f t="shared" si="2"/>
        <v>0</v>
      </c>
      <c r="R43" s="218"/>
      <c r="S43" s="91"/>
      <c r="T43" s="91"/>
      <c r="U43" s="217">
        <f t="shared" si="3"/>
        <v>0</v>
      </c>
      <c r="V43" s="218"/>
      <c r="W43" s="91"/>
      <c r="X43" s="91"/>
      <c r="Y43" s="217">
        <f t="shared" si="4"/>
        <v>0</v>
      </c>
      <c r="Z43" s="218"/>
      <c r="AA43" s="91"/>
      <c r="AB43" s="91"/>
      <c r="AC43" s="217">
        <f t="shared" si="5"/>
        <v>0</v>
      </c>
      <c r="AD43" s="218"/>
      <c r="AE43" s="91"/>
      <c r="AF43" s="91"/>
      <c r="AG43" s="217">
        <f t="shared" si="6"/>
        <v>0</v>
      </c>
    </row>
    <row r="44" spans="1:33">
      <c r="A44" s="118"/>
      <c r="B44" s="138"/>
      <c r="C44" s="18"/>
      <c r="D44" s="143" t="s">
        <v>5</v>
      </c>
      <c r="E44" s="144"/>
      <c r="G44" s="91"/>
      <c r="H44" s="91"/>
      <c r="I44" s="217">
        <f t="shared" si="0"/>
        <v>0</v>
      </c>
      <c r="J44" s="218"/>
      <c r="K44" s="91"/>
      <c r="L44" s="91"/>
      <c r="M44" s="217">
        <f t="shared" si="1"/>
        <v>0</v>
      </c>
      <c r="N44" s="218"/>
      <c r="O44" s="91"/>
      <c r="P44" s="91"/>
      <c r="Q44" s="217">
        <f t="shared" si="2"/>
        <v>0</v>
      </c>
      <c r="R44" s="218"/>
      <c r="S44" s="91"/>
      <c r="T44" s="91"/>
      <c r="U44" s="217">
        <f t="shared" si="3"/>
        <v>0</v>
      </c>
      <c r="V44" s="218"/>
      <c r="W44" s="91"/>
      <c r="X44" s="91"/>
      <c r="Y44" s="217">
        <f t="shared" si="4"/>
        <v>0</v>
      </c>
      <c r="Z44" s="218"/>
      <c r="AA44" s="91"/>
      <c r="AB44" s="91"/>
      <c r="AC44" s="217">
        <f t="shared" si="5"/>
        <v>0</v>
      </c>
      <c r="AD44" s="218"/>
      <c r="AE44" s="91"/>
      <c r="AF44" s="91"/>
      <c r="AG44" s="217">
        <f t="shared" si="6"/>
        <v>0</v>
      </c>
    </row>
    <row r="45" spans="1:33">
      <c r="A45" s="118" t="s">
        <v>131</v>
      </c>
      <c r="B45" s="138"/>
      <c r="C45" s="18"/>
      <c r="D45" s="19" t="s">
        <v>6</v>
      </c>
      <c r="E45" s="144"/>
      <c r="G45" s="91"/>
      <c r="H45" s="91"/>
      <c r="I45" s="217">
        <f t="shared" si="0"/>
        <v>0</v>
      </c>
      <c r="J45" s="218"/>
      <c r="K45" s="91"/>
      <c r="L45" s="91"/>
      <c r="M45" s="217">
        <f t="shared" si="1"/>
        <v>0</v>
      </c>
      <c r="N45" s="218"/>
      <c r="O45" s="91"/>
      <c r="P45" s="91"/>
      <c r="Q45" s="217">
        <f t="shared" si="2"/>
        <v>0</v>
      </c>
      <c r="R45" s="218"/>
      <c r="S45" s="91"/>
      <c r="T45" s="91"/>
      <c r="U45" s="217">
        <f t="shared" si="3"/>
        <v>0</v>
      </c>
      <c r="V45" s="218"/>
      <c r="W45" s="91"/>
      <c r="X45" s="91"/>
      <c r="Y45" s="217">
        <f t="shared" si="4"/>
        <v>0</v>
      </c>
      <c r="Z45" s="218"/>
      <c r="AA45" s="91"/>
      <c r="AB45" s="91"/>
      <c r="AC45" s="217">
        <f t="shared" si="5"/>
        <v>0</v>
      </c>
      <c r="AD45" s="218"/>
      <c r="AE45" s="91"/>
      <c r="AF45" s="91"/>
      <c r="AG45" s="217">
        <f t="shared" si="6"/>
        <v>0</v>
      </c>
    </row>
    <row r="46" spans="1:33">
      <c r="A46" s="118" t="s">
        <v>132</v>
      </c>
      <c r="B46" s="138"/>
      <c r="C46" s="18"/>
      <c r="D46" s="19" t="s">
        <v>7</v>
      </c>
      <c r="E46" s="144"/>
      <c r="G46" s="91"/>
      <c r="H46" s="91"/>
      <c r="I46" s="217">
        <f t="shared" si="0"/>
        <v>0</v>
      </c>
      <c r="J46" s="218"/>
      <c r="K46" s="91"/>
      <c r="L46" s="91"/>
      <c r="M46" s="217">
        <f t="shared" si="1"/>
        <v>0</v>
      </c>
      <c r="N46" s="218"/>
      <c r="O46" s="91"/>
      <c r="P46" s="91"/>
      <c r="Q46" s="217">
        <f t="shared" si="2"/>
        <v>0</v>
      </c>
      <c r="R46" s="218"/>
      <c r="S46" s="91"/>
      <c r="T46" s="91"/>
      <c r="U46" s="217">
        <f t="shared" si="3"/>
        <v>0</v>
      </c>
      <c r="V46" s="218"/>
      <c r="W46" s="91"/>
      <c r="X46" s="91"/>
      <c r="Y46" s="217">
        <f t="shared" si="4"/>
        <v>0</v>
      </c>
      <c r="Z46" s="218"/>
      <c r="AA46" s="91"/>
      <c r="AB46" s="91"/>
      <c r="AC46" s="217">
        <f t="shared" si="5"/>
        <v>0</v>
      </c>
      <c r="AD46" s="218"/>
      <c r="AE46" s="91"/>
      <c r="AF46" s="91"/>
      <c r="AG46" s="217">
        <f t="shared" si="6"/>
        <v>0</v>
      </c>
    </row>
    <row r="47" spans="1:33" ht="13.5" thickBot="1">
      <c r="A47" s="118"/>
      <c r="B47" s="138"/>
      <c r="C47" s="10"/>
      <c r="D47" s="14" t="s">
        <v>8</v>
      </c>
      <c r="E47" s="220"/>
      <c r="G47" s="156">
        <f>SUM(G41:G46)</f>
        <v>0</v>
      </c>
      <c r="H47" s="156">
        <f>SUM(H41:H46)</f>
        <v>0</v>
      </c>
      <c r="I47" s="156">
        <f>SUM(I41:I46)</f>
        <v>0</v>
      </c>
      <c r="J47" s="218"/>
      <c r="K47" s="156">
        <f>SUM(K41:K46)</f>
        <v>0</v>
      </c>
      <c r="L47" s="156">
        <f>SUM(L41:L46)</f>
        <v>0</v>
      </c>
      <c r="M47" s="156">
        <f>SUM(M41:M46)</f>
        <v>0</v>
      </c>
      <c r="N47" s="218"/>
      <c r="O47" s="156">
        <f>SUM(O41:O46)</f>
        <v>0</v>
      </c>
      <c r="P47" s="156">
        <f>SUM(P41:P46)</f>
        <v>0</v>
      </c>
      <c r="Q47" s="156">
        <f>SUM(Q41:Q46)</f>
        <v>0</v>
      </c>
      <c r="R47" s="218"/>
      <c r="S47" s="156">
        <f>SUM(S41:S46)</f>
        <v>0</v>
      </c>
      <c r="T47" s="156">
        <f>SUM(T41:T46)</f>
        <v>0</v>
      </c>
      <c r="U47" s="156">
        <f>SUM(U41:U46)</f>
        <v>0</v>
      </c>
      <c r="V47" s="218"/>
      <c r="W47" s="156">
        <f>SUM(W41:W46)</f>
        <v>0</v>
      </c>
      <c r="X47" s="156">
        <f>SUM(X41:X46)</f>
        <v>0</v>
      </c>
      <c r="Y47" s="156">
        <f>SUM(Y41:Y46)</f>
        <v>0</v>
      </c>
      <c r="Z47" s="218"/>
      <c r="AA47" s="156">
        <f>SUM(AA41:AA46)</f>
        <v>0</v>
      </c>
      <c r="AB47" s="156">
        <f>SUM(AB41:AB46)</f>
        <v>0</v>
      </c>
      <c r="AC47" s="156">
        <f>SUM(AC41:AC46)</f>
        <v>0</v>
      </c>
      <c r="AD47" s="218"/>
      <c r="AE47" s="156">
        <f>SUM(AE41:AE46)</f>
        <v>0</v>
      </c>
      <c r="AF47" s="156">
        <f>SUM(AF41:AF46)</f>
        <v>0</v>
      </c>
      <c r="AG47" s="156">
        <f>SUM(AG41:AG46)</f>
        <v>0</v>
      </c>
    </row>
    <row r="48" spans="1:33" ht="13.5" thickTop="1">
      <c r="A48" s="118"/>
      <c r="B48" s="138"/>
      <c r="C48" s="138"/>
      <c r="D48" s="138"/>
      <c r="E48" s="13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</row>
    <row r="49" spans="1:33" ht="13.5" thickBot="1">
      <c r="A49" s="118"/>
      <c r="B49" s="17"/>
      <c r="C49" s="17"/>
      <c r="D49" s="17" t="s">
        <v>9</v>
      </c>
      <c r="E49" s="17"/>
      <c r="G49" s="156">
        <f>SUM(G38,G47)</f>
        <v>2389846.6094666668</v>
      </c>
      <c r="H49" s="156">
        <f>SUM(H38,H47)</f>
        <v>0</v>
      </c>
      <c r="I49" s="156">
        <f>SUM(I38,I47)</f>
        <v>2389846.6094666668</v>
      </c>
      <c r="J49" s="218"/>
      <c r="K49" s="156">
        <f>SUM(K38,K47)</f>
        <v>6986098.3977952935</v>
      </c>
      <c r="L49" s="156">
        <f>SUM(L38,L47)</f>
        <v>0</v>
      </c>
      <c r="M49" s="156">
        <f>SUM(M38,M47)</f>
        <v>6986098.3977952935</v>
      </c>
      <c r="N49" s="218"/>
      <c r="O49" s="156">
        <f>SUM(O38,O47)</f>
        <v>18406556.354329344</v>
      </c>
      <c r="P49" s="156">
        <f>SUM(P38,P47)</f>
        <v>0</v>
      </c>
      <c r="Q49" s="156">
        <f>SUM(Q38,Q47)</f>
        <v>18406556.354329344</v>
      </c>
      <c r="R49" s="218"/>
      <c r="S49" s="156">
        <f>SUM(S38,S47)</f>
        <v>21651225.459689241</v>
      </c>
      <c r="T49" s="156">
        <f>SUM(T38,T47)</f>
        <v>0</v>
      </c>
      <c r="U49" s="156">
        <f>SUM(U38,U47)</f>
        <v>21651225.459689241</v>
      </c>
      <c r="V49" s="218"/>
      <c r="W49" s="156">
        <f>SUM(W38,W47)</f>
        <v>3278038.4168940824</v>
      </c>
      <c r="X49" s="156">
        <f>SUM(X38,X47)</f>
        <v>0</v>
      </c>
      <c r="Y49" s="156">
        <f>SUM(Y38,Y47)</f>
        <v>3278038.4168940824</v>
      </c>
      <c r="Z49" s="218"/>
      <c r="AA49" s="156">
        <f>SUM(AA38,AA47)</f>
        <v>0</v>
      </c>
      <c r="AB49" s="156">
        <f>SUM(AB38,AB47)</f>
        <v>0</v>
      </c>
      <c r="AC49" s="156">
        <f>SUM(AC38,AC47)</f>
        <v>0</v>
      </c>
      <c r="AD49" s="218"/>
      <c r="AE49" s="156">
        <f>SUM(AE38,AE47)</f>
        <v>0</v>
      </c>
      <c r="AF49" s="156">
        <f>SUM(AF38,AF47)</f>
        <v>0</v>
      </c>
      <c r="AG49" s="156">
        <f>SUM(AG38,AG47)</f>
        <v>0</v>
      </c>
    </row>
    <row r="50" spans="1:33" ht="13.5" thickTop="1">
      <c r="A50" s="118"/>
      <c r="B50" s="138"/>
      <c r="C50" s="138"/>
      <c r="D50" s="138"/>
      <c r="E50" s="13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</row>
    <row r="51" spans="1:33">
      <c r="A51" s="118"/>
      <c r="B51" s="138"/>
      <c r="C51" s="138"/>
      <c r="D51" s="138"/>
      <c r="E51" s="13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</row>
    <row r="53" spans="1:33" ht="15.75">
      <c r="B53" s="5"/>
      <c r="C53" s="5" t="s">
        <v>14</v>
      </c>
      <c r="D53" s="5"/>
      <c r="E53" s="6"/>
    </row>
    <row r="54" spans="1:33">
      <c r="B54" s="7"/>
      <c r="C54" s="227"/>
      <c r="D54" s="7"/>
      <c r="E54" s="8"/>
    </row>
    <row r="55" spans="1:33">
      <c r="C55" s="9"/>
      <c r="G55" s="261">
        <f>G$3</f>
        <v>2009</v>
      </c>
      <c r="H55" s="262"/>
      <c r="I55" s="263"/>
      <c r="J55" s="106"/>
      <c r="K55" s="261">
        <f>K$3</f>
        <v>2010</v>
      </c>
      <c r="L55" s="262"/>
      <c r="M55" s="263"/>
      <c r="N55" s="106"/>
      <c r="O55" s="261">
        <f>O$3</f>
        <v>2011</v>
      </c>
      <c r="P55" s="262"/>
      <c r="Q55" s="263"/>
      <c r="R55" s="106"/>
      <c r="S55" s="261">
        <f>S$3</f>
        <v>2012</v>
      </c>
      <c r="T55" s="262"/>
      <c r="U55" s="263"/>
      <c r="V55" s="106"/>
      <c r="W55" s="261">
        <f>W$3</f>
        <v>2013</v>
      </c>
      <c r="X55" s="262"/>
      <c r="Y55" s="263"/>
      <c r="Z55" s="106"/>
      <c r="AA55" s="261">
        <f>AA$3</f>
        <v>2014</v>
      </c>
      <c r="AB55" s="262"/>
      <c r="AC55" s="263"/>
      <c r="AD55" s="106"/>
      <c r="AE55" s="261">
        <f>AE$3</f>
        <v>2015</v>
      </c>
      <c r="AF55" s="262"/>
      <c r="AG55" s="263"/>
    </row>
    <row r="56" spans="1:33">
      <c r="A56" s="118"/>
      <c r="B56" s="138"/>
      <c r="C56" s="10" t="s">
        <v>3</v>
      </c>
      <c r="D56" s="19"/>
      <c r="E56" s="138"/>
      <c r="G56" s="90" t="s">
        <v>328</v>
      </c>
      <c r="H56" s="90" t="s">
        <v>5</v>
      </c>
      <c r="I56" s="90" t="s">
        <v>33</v>
      </c>
      <c r="J56" s="88"/>
      <c r="K56" s="90" t="str">
        <f>$G$9</f>
        <v>Contract</v>
      </c>
      <c r="L56" s="90" t="str">
        <f>$H$9</f>
        <v>Other</v>
      </c>
      <c r="M56" s="90" t="str">
        <f>$I$9</f>
        <v>Total</v>
      </c>
      <c r="N56" s="88"/>
      <c r="O56" s="90" t="str">
        <f>$G$9</f>
        <v>Contract</v>
      </c>
      <c r="P56" s="90" t="str">
        <f>$H$9</f>
        <v>Other</v>
      </c>
      <c r="Q56" s="90" t="str">
        <f>$I$9</f>
        <v>Total</v>
      </c>
      <c r="R56" s="88"/>
      <c r="S56" s="90" t="str">
        <f>$G$9</f>
        <v>Contract</v>
      </c>
      <c r="T56" s="90" t="str">
        <f>$H$9</f>
        <v>Other</v>
      </c>
      <c r="U56" s="90" t="str">
        <f>$I$9</f>
        <v>Total</v>
      </c>
      <c r="V56" s="88"/>
      <c r="W56" s="90" t="str">
        <f>$G$9</f>
        <v>Contract</v>
      </c>
      <c r="X56" s="90" t="str">
        <f>$H$9</f>
        <v>Other</v>
      </c>
      <c r="Y56" s="90" t="str">
        <f>$I$9</f>
        <v>Total</v>
      </c>
      <c r="Z56" s="88"/>
      <c r="AA56" s="90" t="str">
        <f>$G$9</f>
        <v>Contract</v>
      </c>
      <c r="AB56" s="90" t="str">
        <f>$H$9</f>
        <v>Other</v>
      </c>
      <c r="AC56" s="90" t="str">
        <f>$I$9</f>
        <v>Total</v>
      </c>
      <c r="AD56" s="88"/>
      <c r="AE56" s="90" t="str">
        <f>$G$9</f>
        <v>Contract</v>
      </c>
      <c r="AF56" s="90" t="str">
        <f>$H$9</f>
        <v>Other</v>
      </c>
      <c r="AG56" s="90" t="str">
        <f>$I$9</f>
        <v>Total</v>
      </c>
    </row>
    <row r="57" spans="1:33">
      <c r="A57" s="118" t="s">
        <v>133</v>
      </c>
      <c r="B57" s="138"/>
      <c r="C57" s="12"/>
      <c r="D57" s="19" t="s">
        <v>4</v>
      </c>
      <c r="E57" s="144"/>
      <c r="G57" s="91">
        <v>6335.1067691999997</v>
      </c>
      <c r="H57" s="91"/>
      <c r="I57" s="217">
        <f>SUM(G57:H57)</f>
        <v>6335.1067691999997</v>
      </c>
      <c r="J57" s="218"/>
      <c r="K57" s="91">
        <v>251329.08391426469</v>
      </c>
      <c r="L57" s="91"/>
      <c r="M57" s="217">
        <f>SUM(K57:L57)</f>
        <v>251329.08391426469</v>
      </c>
      <c r="N57" s="218"/>
      <c r="O57" s="91">
        <v>752206.2943973036</v>
      </c>
      <c r="P57" s="91"/>
      <c r="Q57" s="217">
        <f>SUM(O57:P57)</f>
        <v>752206.2943973036</v>
      </c>
      <c r="R57" s="218"/>
      <c r="S57" s="91">
        <v>447787.46340084902</v>
      </c>
      <c r="T57" s="91"/>
      <c r="U57" s="217">
        <f>SUM(S57:T57)</f>
        <v>447787.46340084902</v>
      </c>
      <c r="V57" s="218"/>
      <c r="W57" s="91">
        <v>107289.94951924578</v>
      </c>
      <c r="X57" s="91"/>
      <c r="Y57" s="217">
        <f>SUM(W57:X57)</f>
        <v>107289.94951924578</v>
      </c>
      <c r="Z57" s="218"/>
      <c r="AA57" s="91">
        <v>69932.283397900741</v>
      </c>
      <c r="AB57" s="91"/>
      <c r="AC57" s="217">
        <f>SUM(AA57:AB57)</f>
        <v>69932.283397900741</v>
      </c>
      <c r="AD57" s="218"/>
      <c r="AE57" s="91">
        <v>69932.283397900741</v>
      </c>
      <c r="AF57" s="91"/>
      <c r="AG57" s="217">
        <f>SUM(AE57:AF57)</f>
        <v>69932.283397900741</v>
      </c>
    </row>
    <row r="58" spans="1:33">
      <c r="A58" s="118" t="s">
        <v>134</v>
      </c>
      <c r="B58" s="138"/>
      <c r="C58" s="12"/>
      <c r="D58" s="19" t="s">
        <v>278</v>
      </c>
      <c r="E58" s="144"/>
      <c r="G58" s="91">
        <v>0</v>
      </c>
      <c r="H58" s="91"/>
      <c r="I58" s="217">
        <f>SUM(G58:H58)</f>
        <v>0</v>
      </c>
      <c r="J58" s="218"/>
      <c r="K58" s="91">
        <v>0</v>
      </c>
      <c r="L58" s="91"/>
      <c r="M58" s="217">
        <f>SUM(K58:L58)</f>
        <v>0</v>
      </c>
      <c r="N58" s="218"/>
      <c r="O58" s="91">
        <v>0</v>
      </c>
      <c r="P58" s="91"/>
      <c r="Q58" s="217">
        <f>SUM(O58:P58)</f>
        <v>0</v>
      </c>
      <c r="R58" s="218"/>
      <c r="S58" s="91">
        <v>278876.23550349649</v>
      </c>
      <c r="T58" s="91"/>
      <c r="U58" s="217">
        <f>SUM(S58:T58)</f>
        <v>278876.23550349649</v>
      </c>
      <c r="V58" s="218"/>
      <c r="W58" s="91">
        <v>18069.952587823038</v>
      </c>
      <c r="X58" s="91"/>
      <c r="Y58" s="217">
        <f>SUM(W58:X58)</f>
        <v>18069.952587823038</v>
      </c>
      <c r="Z58" s="218"/>
      <c r="AA58" s="91">
        <v>1988.1103714796682</v>
      </c>
      <c r="AB58" s="91"/>
      <c r="AC58" s="217">
        <f>SUM(AA58:AB58)</f>
        <v>1988.1103714796682</v>
      </c>
      <c r="AD58" s="218"/>
      <c r="AE58" s="91">
        <v>1988.1103714796682</v>
      </c>
      <c r="AF58" s="91"/>
      <c r="AG58" s="217">
        <f>SUM(AE58:AF58)</f>
        <v>1988.1103714796682</v>
      </c>
    </row>
    <row r="59" spans="1:33">
      <c r="A59" s="118"/>
      <c r="B59" s="138"/>
      <c r="C59" s="12"/>
      <c r="D59" s="143" t="s">
        <v>5</v>
      </c>
      <c r="E59" s="144"/>
      <c r="G59" s="91"/>
      <c r="H59" s="91"/>
      <c r="I59" s="217">
        <f>SUM(G59:H59)</f>
        <v>0</v>
      </c>
      <c r="J59" s="218"/>
      <c r="K59" s="91"/>
      <c r="L59" s="91"/>
      <c r="M59" s="217">
        <f>SUM(K59:L59)</f>
        <v>0</v>
      </c>
      <c r="N59" s="218"/>
      <c r="O59" s="91"/>
      <c r="P59" s="91"/>
      <c r="Q59" s="217">
        <f>SUM(O59:P59)</f>
        <v>0</v>
      </c>
      <c r="R59" s="218"/>
      <c r="S59" s="91"/>
      <c r="T59" s="91"/>
      <c r="U59" s="217">
        <f>SUM(S59:T59)</f>
        <v>0</v>
      </c>
      <c r="V59" s="218"/>
      <c r="W59" s="91"/>
      <c r="X59" s="91"/>
      <c r="Y59" s="217">
        <f>SUM(W59:X59)</f>
        <v>0</v>
      </c>
      <c r="Z59" s="218"/>
      <c r="AA59" s="91"/>
      <c r="AB59" s="91"/>
      <c r="AC59" s="217">
        <f>SUM(AA59:AB59)</f>
        <v>0</v>
      </c>
      <c r="AD59" s="218"/>
      <c r="AE59" s="91"/>
      <c r="AF59" s="91"/>
      <c r="AG59" s="217">
        <f>SUM(AE59:AF59)</f>
        <v>0</v>
      </c>
    </row>
    <row r="60" spans="1:33">
      <c r="A60" s="118" t="s">
        <v>135</v>
      </c>
      <c r="B60" s="138"/>
      <c r="C60" s="12"/>
      <c r="D60" s="19" t="s">
        <v>6</v>
      </c>
      <c r="E60" s="144"/>
      <c r="G60" s="91">
        <v>361.62343080000022</v>
      </c>
      <c r="H60" s="91"/>
      <c r="I60" s="217">
        <f>SUM(G60:H60)</f>
        <v>361.62343080000022</v>
      </c>
      <c r="J60" s="218"/>
      <c r="K60" s="91">
        <v>19237.267592102737</v>
      </c>
      <c r="L60" s="91"/>
      <c r="M60" s="217">
        <f>SUM(K60:L60)</f>
        <v>19237.267592102737</v>
      </c>
      <c r="N60" s="218"/>
      <c r="O60" s="91">
        <v>195475.2879755485</v>
      </c>
      <c r="P60" s="91"/>
      <c r="Q60" s="217">
        <f>SUM(O60:P60)</f>
        <v>195475.2879755485</v>
      </c>
      <c r="R60" s="218"/>
      <c r="S60" s="91">
        <v>311072.34704164404</v>
      </c>
      <c r="T60" s="91"/>
      <c r="U60" s="217">
        <f>SUM(S60:T60)</f>
        <v>311072.34704164404</v>
      </c>
      <c r="V60" s="218"/>
      <c r="W60" s="91">
        <v>56401.583390808533</v>
      </c>
      <c r="X60" s="91"/>
      <c r="Y60" s="217">
        <f>SUM(W60:X60)</f>
        <v>56401.583390808533</v>
      </c>
      <c r="Z60" s="218"/>
      <c r="AA60" s="91">
        <v>43207.771442609272</v>
      </c>
      <c r="AB60" s="91"/>
      <c r="AC60" s="217">
        <f>SUM(AA60:AB60)</f>
        <v>43207.771442609272</v>
      </c>
      <c r="AD60" s="218"/>
      <c r="AE60" s="91">
        <v>43207.771442609272</v>
      </c>
      <c r="AF60" s="91"/>
      <c r="AG60" s="217">
        <f>SUM(AE60:AF60)</f>
        <v>43207.771442609272</v>
      </c>
    </row>
    <row r="61" spans="1:33">
      <c r="A61" s="118" t="s">
        <v>136</v>
      </c>
      <c r="B61" s="138"/>
      <c r="C61" s="12"/>
      <c r="D61" s="19" t="s">
        <v>7</v>
      </c>
      <c r="E61" s="144"/>
      <c r="G61" s="91">
        <v>0</v>
      </c>
      <c r="H61" s="91"/>
      <c r="I61" s="217">
        <f>SUM(G61:H61)</f>
        <v>0</v>
      </c>
      <c r="J61" s="218"/>
      <c r="K61" s="91">
        <v>0</v>
      </c>
      <c r="L61" s="91"/>
      <c r="M61" s="217">
        <f>SUM(K61:L61)</f>
        <v>0</v>
      </c>
      <c r="N61" s="218"/>
      <c r="O61" s="91">
        <v>0</v>
      </c>
      <c r="P61" s="91"/>
      <c r="Q61" s="217">
        <f>SUM(O61:P61)</f>
        <v>0</v>
      </c>
      <c r="R61" s="218"/>
      <c r="S61" s="91">
        <v>11282.161567384926</v>
      </c>
      <c r="T61" s="91"/>
      <c r="U61" s="217">
        <f>SUM(S61:T61)</f>
        <v>11282.161567384926</v>
      </c>
      <c r="V61" s="218"/>
      <c r="W61" s="91">
        <v>3826.0846039046819</v>
      </c>
      <c r="X61" s="91"/>
      <c r="Y61" s="217">
        <f>SUM(W61:X61)</f>
        <v>3826.0846039046819</v>
      </c>
      <c r="Z61" s="218"/>
      <c r="AA61" s="91">
        <v>3439.9556388651622</v>
      </c>
      <c r="AB61" s="91"/>
      <c r="AC61" s="217">
        <f>SUM(AA61:AB61)</f>
        <v>3439.9556388651622</v>
      </c>
      <c r="AD61" s="218"/>
      <c r="AE61" s="91">
        <v>3439.9556388651622</v>
      </c>
      <c r="AF61" s="91"/>
      <c r="AG61" s="217">
        <f>SUM(AE61:AF61)</f>
        <v>3439.9556388651622</v>
      </c>
    </row>
    <row r="62" spans="1:33" ht="13.5" thickBot="1">
      <c r="A62" s="118"/>
      <c r="B62" s="138"/>
      <c r="C62" s="10"/>
      <c r="D62" s="14" t="s">
        <v>8</v>
      </c>
      <c r="E62" s="220"/>
      <c r="G62" s="156">
        <f>SUM(G57:G61)</f>
        <v>6696.7302</v>
      </c>
      <c r="H62" s="156">
        <f>SUM(H57:H61)</f>
        <v>0</v>
      </c>
      <c r="I62" s="156">
        <f>SUM(I57:I61)</f>
        <v>6696.7302</v>
      </c>
      <c r="J62" s="218"/>
      <c r="K62" s="156">
        <f>SUM(K57:K61)</f>
        <v>270566.35150636744</v>
      </c>
      <c r="L62" s="156">
        <f>SUM(L57:L61)</f>
        <v>0</v>
      </c>
      <c r="M62" s="156">
        <f>SUM(M57:M61)</f>
        <v>270566.35150636744</v>
      </c>
      <c r="N62" s="218"/>
      <c r="O62" s="156">
        <f>SUM(O57:O61)</f>
        <v>947681.58237285214</v>
      </c>
      <c r="P62" s="156">
        <f>SUM(P57:P61)</f>
        <v>0</v>
      </c>
      <c r="Q62" s="156">
        <f>SUM(Q57:Q61)</f>
        <v>947681.58237285214</v>
      </c>
      <c r="R62" s="218"/>
      <c r="S62" s="156">
        <f>SUM(S57:S61)</f>
        <v>1049018.2075133745</v>
      </c>
      <c r="T62" s="156">
        <f>SUM(T57:T61)</f>
        <v>0</v>
      </c>
      <c r="U62" s="156">
        <f>SUM(U57:U61)</f>
        <v>1049018.2075133745</v>
      </c>
      <c r="V62" s="218"/>
      <c r="W62" s="156">
        <f>SUM(W57:W61)</f>
        <v>185587.57010178204</v>
      </c>
      <c r="X62" s="156">
        <f>SUM(X57:X61)</f>
        <v>0</v>
      </c>
      <c r="Y62" s="156">
        <f>SUM(Y57:Y61)</f>
        <v>185587.57010178204</v>
      </c>
      <c r="Z62" s="218"/>
      <c r="AA62" s="156">
        <f>SUM(AA57:AA61)</f>
        <v>118568.12085085484</v>
      </c>
      <c r="AB62" s="156">
        <f>SUM(AB57:AB61)</f>
        <v>0</v>
      </c>
      <c r="AC62" s="156">
        <f>SUM(AC57:AC61)</f>
        <v>118568.12085085484</v>
      </c>
      <c r="AD62" s="218"/>
      <c r="AE62" s="156">
        <f>SUM(AE57:AE61)</f>
        <v>118568.12085085484</v>
      </c>
      <c r="AF62" s="156">
        <f>SUM(AF57:AF61)</f>
        <v>0</v>
      </c>
      <c r="AG62" s="156">
        <f>SUM(AG57:AG61)</f>
        <v>118568.12085085484</v>
      </c>
    </row>
    <row r="63" spans="1:33" ht="13.5" thickTop="1">
      <c r="A63" s="118"/>
      <c r="B63" s="138"/>
      <c r="C63" s="15"/>
      <c r="D63" s="15"/>
      <c r="E63" s="13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</row>
    <row r="64" spans="1:33">
      <c r="A64" s="118"/>
      <c r="B64" s="138"/>
      <c r="C64" s="15"/>
      <c r="D64" s="15"/>
      <c r="E64" s="13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</row>
    <row r="65" spans="1:33">
      <c r="A65" s="118"/>
      <c r="B65" s="138"/>
      <c r="C65" s="10" t="s">
        <v>277</v>
      </c>
      <c r="D65" s="19"/>
      <c r="E65" s="13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</row>
    <row r="66" spans="1:33">
      <c r="A66" s="118" t="s">
        <v>137</v>
      </c>
      <c r="B66" s="138"/>
      <c r="C66" s="12"/>
      <c r="D66" s="19" t="s">
        <v>4</v>
      </c>
      <c r="E66" s="144"/>
      <c r="G66" s="91"/>
      <c r="H66" s="91"/>
      <c r="I66" s="217">
        <f>SUM(G66:H66)</f>
        <v>0</v>
      </c>
      <c r="J66" s="218"/>
      <c r="K66" s="91"/>
      <c r="L66" s="91"/>
      <c r="M66" s="217">
        <f>SUM(K66:L66)</f>
        <v>0</v>
      </c>
      <c r="N66" s="218"/>
      <c r="O66" s="91"/>
      <c r="P66" s="91"/>
      <c r="Q66" s="217">
        <f>SUM(O66:P66)</f>
        <v>0</v>
      </c>
      <c r="R66" s="218"/>
      <c r="S66" s="91"/>
      <c r="T66" s="91"/>
      <c r="U66" s="217">
        <f>SUM(S66:T66)</f>
        <v>0</v>
      </c>
      <c r="V66" s="218"/>
      <c r="W66" s="91"/>
      <c r="X66" s="91"/>
      <c r="Y66" s="217">
        <f>SUM(W66:X66)</f>
        <v>0</v>
      </c>
      <c r="Z66" s="218"/>
      <c r="AA66" s="91"/>
      <c r="AB66" s="91"/>
      <c r="AC66" s="217">
        <f>SUM(AA66:AB66)</f>
        <v>0</v>
      </c>
      <c r="AD66" s="218"/>
      <c r="AE66" s="91"/>
      <c r="AF66" s="91"/>
      <c r="AG66" s="217">
        <f>SUM(AE66:AF66)</f>
        <v>0</v>
      </c>
    </row>
    <row r="67" spans="1:33">
      <c r="A67" s="118" t="s">
        <v>138</v>
      </c>
      <c r="B67" s="138"/>
      <c r="C67" s="12"/>
      <c r="D67" s="19" t="s">
        <v>278</v>
      </c>
      <c r="E67" s="144"/>
      <c r="G67" s="91"/>
      <c r="H67" s="91"/>
      <c r="I67" s="217">
        <f>SUM(G67:H67)</f>
        <v>0</v>
      </c>
      <c r="J67" s="218"/>
      <c r="K67" s="91"/>
      <c r="L67" s="91"/>
      <c r="M67" s="217">
        <f>SUM(K67:L67)</f>
        <v>0</v>
      </c>
      <c r="N67" s="218"/>
      <c r="O67" s="91"/>
      <c r="P67" s="91"/>
      <c r="Q67" s="217">
        <f>SUM(O67:P67)</f>
        <v>0</v>
      </c>
      <c r="R67" s="218"/>
      <c r="S67" s="91"/>
      <c r="T67" s="91"/>
      <c r="U67" s="217">
        <f>SUM(S67:T67)</f>
        <v>0</v>
      </c>
      <c r="V67" s="218"/>
      <c r="W67" s="91"/>
      <c r="X67" s="91"/>
      <c r="Y67" s="217">
        <f>SUM(W67:X67)</f>
        <v>0</v>
      </c>
      <c r="Z67" s="218"/>
      <c r="AA67" s="91"/>
      <c r="AB67" s="91"/>
      <c r="AC67" s="217">
        <f>SUM(AA67:AB67)</f>
        <v>0</v>
      </c>
      <c r="AD67" s="218"/>
      <c r="AE67" s="91"/>
      <c r="AF67" s="91"/>
      <c r="AG67" s="217">
        <f>SUM(AE67:AF67)</f>
        <v>0</v>
      </c>
    </row>
    <row r="68" spans="1:33">
      <c r="A68" s="118"/>
      <c r="B68" s="138"/>
      <c r="C68" s="12"/>
      <c r="D68" s="143" t="s">
        <v>5</v>
      </c>
      <c r="E68" s="144"/>
      <c r="G68" s="91"/>
      <c r="H68" s="91"/>
      <c r="I68" s="217">
        <f>SUM(G68:H68)</f>
        <v>0</v>
      </c>
      <c r="J68" s="218"/>
      <c r="K68" s="91"/>
      <c r="L68" s="91"/>
      <c r="M68" s="217">
        <f>SUM(K68:L68)</f>
        <v>0</v>
      </c>
      <c r="N68" s="218"/>
      <c r="O68" s="91"/>
      <c r="P68" s="91"/>
      <c r="Q68" s="217">
        <f>SUM(O68:P68)</f>
        <v>0</v>
      </c>
      <c r="R68" s="218"/>
      <c r="S68" s="91"/>
      <c r="T68" s="91"/>
      <c r="U68" s="217">
        <f>SUM(S68:T68)</f>
        <v>0</v>
      </c>
      <c r="V68" s="218"/>
      <c r="W68" s="91"/>
      <c r="X68" s="91"/>
      <c r="Y68" s="217">
        <f>SUM(W68:X68)</f>
        <v>0</v>
      </c>
      <c r="Z68" s="218"/>
      <c r="AA68" s="91"/>
      <c r="AB68" s="91"/>
      <c r="AC68" s="217">
        <f>SUM(AA68:AB68)</f>
        <v>0</v>
      </c>
      <c r="AD68" s="218"/>
      <c r="AE68" s="91"/>
      <c r="AF68" s="91"/>
      <c r="AG68" s="217">
        <f>SUM(AE68:AF68)</f>
        <v>0</v>
      </c>
    </row>
    <row r="69" spans="1:33">
      <c r="A69" s="118" t="s">
        <v>139</v>
      </c>
      <c r="B69" s="138"/>
      <c r="C69" s="12"/>
      <c r="D69" s="19" t="s">
        <v>6</v>
      </c>
      <c r="E69" s="144"/>
      <c r="G69" s="91"/>
      <c r="H69" s="91"/>
      <c r="I69" s="217">
        <f>SUM(G69:H69)</f>
        <v>0</v>
      </c>
      <c r="J69" s="218"/>
      <c r="K69" s="91"/>
      <c r="L69" s="91"/>
      <c r="M69" s="217">
        <f>SUM(K69:L69)</f>
        <v>0</v>
      </c>
      <c r="N69" s="218"/>
      <c r="O69" s="91"/>
      <c r="P69" s="91"/>
      <c r="Q69" s="217">
        <f>SUM(O69:P69)</f>
        <v>0</v>
      </c>
      <c r="R69" s="218"/>
      <c r="S69" s="91"/>
      <c r="T69" s="91"/>
      <c r="U69" s="217">
        <f>SUM(S69:T69)</f>
        <v>0</v>
      </c>
      <c r="V69" s="218"/>
      <c r="W69" s="91"/>
      <c r="X69" s="91"/>
      <c r="Y69" s="217">
        <f>SUM(W69:X69)</f>
        <v>0</v>
      </c>
      <c r="Z69" s="218"/>
      <c r="AA69" s="91"/>
      <c r="AB69" s="91"/>
      <c r="AC69" s="217">
        <f>SUM(AA69:AB69)</f>
        <v>0</v>
      </c>
      <c r="AD69" s="218"/>
      <c r="AE69" s="91"/>
      <c r="AF69" s="91"/>
      <c r="AG69" s="217">
        <f>SUM(AE69:AF69)</f>
        <v>0</v>
      </c>
    </row>
    <row r="70" spans="1:33">
      <c r="A70" s="118" t="s">
        <v>140</v>
      </c>
      <c r="B70" s="138"/>
      <c r="C70" s="12"/>
      <c r="D70" s="19" t="s">
        <v>7</v>
      </c>
      <c r="E70" s="144"/>
      <c r="G70" s="91"/>
      <c r="H70" s="91"/>
      <c r="I70" s="217">
        <f>SUM(G70:H70)</f>
        <v>0</v>
      </c>
      <c r="J70" s="218"/>
      <c r="K70" s="91"/>
      <c r="L70" s="91"/>
      <c r="M70" s="217">
        <f>SUM(K70:L70)</f>
        <v>0</v>
      </c>
      <c r="N70" s="218"/>
      <c r="O70" s="91"/>
      <c r="P70" s="91"/>
      <c r="Q70" s="217">
        <f>SUM(O70:P70)</f>
        <v>0</v>
      </c>
      <c r="R70" s="218"/>
      <c r="S70" s="91"/>
      <c r="T70" s="91"/>
      <c r="U70" s="217">
        <f>SUM(S70:T70)</f>
        <v>0</v>
      </c>
      <c r="V70" s="218"/>
      <c r="W70" s="91"/>
      <c r="X70" s="91"/>
      <c r="Y70" s="217">
        <f>SUM(W70:X70)</f>
        <v>0</v>
      </c>
      <c r="Z70" s="218"/>
      <c r="AA70" s="91"/>
      <c r="AB70" s="91"/>
      <c r="AC70" s="217">
        <f>SUM(AA70:AB70)</f>
        <v>0</v>
      </c>
      <c r="AD70" s="218"/>
      <c r="AE70" s="91"/>
      <c r="AF70" s="91"/>
      <c r="AG70" s="217">
        <f>SUM(AE70:AF70)</f>
        <v>0</v>
      </c>
    </row>
    <row r="71" spans="1:33" ht="13.5" thickBot="1">
      <c r="A71" s="118"/>
      <c r="B71" s="138"/>
      <c r="C71" s="10"/>
      <c r="D71" s="14" t="s">
        <v>8</v>
      </c>
      <c r="E71" s="220"/>
      <c r="G71" s="156">
        <f>SUM(G66:G70)</f>
        <v>0</v>
      </c>
      <c r="H71" s="156">
        <f>SUM(H66:H70)</f>
        <v>0</v>
      </c>
      <c r="I71" s="156">
        <f>SUM(I66:I70)</f>
        <v>0</v>
      </c>
      <c r="J71" s="218"/>
      <c r="K71" s="156">
        <f>SUM(K66:K70)</f>
        <v>0</v>
      </c>
      <c r="L71" s="156">
        <f>SUM(L66:L70)</f>
        <v>0</v>
      </c>
      <c r="M71" s="156">
        <f>SUM(M66:M70)</f>
        <v>0</v>
      </c>
      <c r="N71" s="218"/>
      <c r="O71" s="156">
        <f>SUM(O66:O70)</f>
        <v>0</v>
      </c>
      <c r="P71" s="156">
        <f>SUM(P66:P70)</f>
        <v>0</v>
      </c>
      <c r="Q71" s="156">
        <f>SUM(Q66:Q70)</f>
        <v>0</v>
      </c>
      <c r="R71" s="218"/>
      <c r="S71" s="156">
        <f>SUM(S66:S70)</f>
        <v>0</v>
      </c>
      <c r="T71" s="156">
        <f>SUM(T66:T70)</f>
        <v>0</v>
      </c>
      <c r="U71" s="156">
        <f>SUM(U66:U70)</f>
        <v>0</v>
      </c>
      <c r="V71" s="218"/>
      <c r="W71" s="156">
        <f>SUM(W66:W70)</f>
        <v>0</v>
      </c>
      <c r="X71" s="156">
        <f>SUM(X66:X70)</f>
        <v>0</v>
      </c>
      <c r="Y71" s="156">
        <f>SUM(Y66:Y70)</f>
        <v>0</v>
      </c>
      <c r="Z71" s="218"/>
      <c r="AA71" s="156">
        <f>SUM(AA66:AA70)</f>
        <v>0</v>
      </c>
      <c r="AB71" s="156">
        <f>SUM(AB66:AB70)</f>
        <v>0</v>
      </c>
      <c r="AC71" s="156">
        <f>SUM(AC66:AC70)</f>
        <v>0</v>
      </c>
      <c r="AD71" s="218"/>
      <c r="AE71" s="156">
        <f>SUM(AE66:AE70)</f>
        <v>0</v>
      </c>
      <c r="AF71" s="156">
        <f>SUM(AF66:AF70)</f>
        <v>0</v>
      </c>
      <c r="AG71" s="156">
        <f>SUM(AG66:AG70)</f>
        <v>0</v>
      </c>
    </row>
    <row r="72" spans="1:33" ht="13.5" thickTop="1">
      <c r="A72" s="118"/>
      <c r="B72" s="138"/>
      <c r="C72" s="138"/>
      <c r="D72" s="138"/>
      <c r="E72" s="13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</row>
    <row r="73" spans="1:33" ht="13.5" thickBot="1">
      <c r="A73" s="118"/>
      <c r="B73" s="17"/>
      <c r="C73" s="17"/>
      <c r="D73" s="17" t="s">
        <v>9</v>
      </c>
      <c r="E73" s="17"/>
      <c r="G73" s="156">
        <f>SUM(G62,G71)</f>
        <v>6696.7302</v>
      </c>
      <c r="H73" s="156">
        <f>SUM(H62,H71)</f>
        <v>0</v>
      </c>
      <c r="I73" s="156">
        <f>SUM(I62,I71)</f>
        <v>6696.7302</v>
      </c>
      <c r="J73" s="218"/>
      <c r="K73" s="156">
        <f>SUM(K62,K71)</f>
        <v>270566.35150636744</v>
      </c>
      <c r="L73" s="156">
        <f>SUM(L62,L71)</f>
        <v>0</v>
      </c>
      <c r="M73" s="156">
        <f>SUM(M62,M71)</f>
        <v>270566.35150636744</v>
      </c>
      <c r="N73" s="218"/>
      <c r="O73" s="156">
        <f>SUM(O62,O71)</f>
        <v>947681.58237285214</v>
      </c>
      <c r="P73" s="156">
        <f>SUM(P62,P71)</f>
        <v>0</v>
      </c>
      <c r="Q73" s="156">
        <f>SUM(Q62,Q71)</f>
        <v>947681.58237285214</v>
      </c>
      <c r="R73" s="218"/>
      <c r="S73" s="156">
        <f>SUM(S62,S71)</f>
        <v>1049018.2075133745</v>
      </c>
      <c r="T73" s="156">
        <f>SUM(T62,T71)</f>
        <v>0</v>
      </c>
      <c r="U73" s="156">
        <f>SUM(U62,U71)</f>
        <v>1049018.2075133745</v>
      </c>
      <c r="V73" s="218"/>
      <c r="W73" s="156">
        <f>SUM(W62,W71)</f>
        <v>185587.57010178204</v>
      </c>
      <c r="X73" s="156">
        <f>SUM(X62,X71)</f>
        <v>0</v>
      </c>
      <c r="Y73" s="156">
        <f>SUM(Y62,Y71)</f>
        <v>185587.57010178204</v>
      </c>
      <c r="Z73" s="218"/>
      <c r="AA73" s="156">
        <f>SUM(AA62,AA71)</f>
        <v>118568.12085085484</v>
      </c>
      <c r="AB73" s="156">
        <f>SUM(AB62,AB71)</f>
        <v>0</v>
      </c>
      <c r="AC73" s="156">
        <f>SUM(AC62,AC71)</f>
        <v>118568.12085085484</v>
      </c>
      <c r="AD73" s="218"/>
      <c r="AE73" s="156">
        <f>SUM(AE62,AE71)</f>
        <v>118568.12085085484</v>
      </c>
      <c r="AF73" s="156">
        <f>SUM(AF62,AF71)</f>
        <v>0</v>
      </c>
      <c r="AG73" s="156">
        <f>SUM(AG62,AG71)</f>
        <v>118568.12085085484</v>
      </c>
    </row>
    <row r="74" spans="1:33" ht="13.5" thickTop="1">
      <c r="A74" s="118"/>
      <c r="B74" s="138"/>
      <c r="C74" s="138"/>
      <c r="D74" s="138" t="s">
        <v>10</v>
      </c>
      <c r="E74" s="138"/>
    </row>
    <row r="75" spans="1:33" ht="15.75">
      <c r="B75" s="221"/>
      <c r="C75" s="5" t="s">
        <v>356</v>
      </c>
      <c r="D75" s="221"/>
      <c r="E75" s="222"/>
    </row>
    <row r="76" spans="1:33">
      <c r="B76" s="223"/>
      <c r="C76" s="223"/>
      <c r="D76" s="223"/>
      <c r="E76" s="223"/>
      <c r="G76" s="261">
        <f>G$3</f>
        <v>2009</v>
      </c>
      <c r="H76" s="262"/>
      <c r="I76" s="263"/>
      <c r="J76" s="106"/>
      <c r="K76" s="261">
        <f>K$3</f>
        <v>2010</v>
      </c>
      <c r="L76" s="262"/>
      <c r="M76" s="263"/>
      <c r="N76" s="106"/>
      <c r="O76" s="261">
        <f>O$3</f>
        <v>2011</v>
      </c>
      <c r="P76" s="262"/>
      <c r="Q76" s="263"/>
      <c r="R76" s="106"/>
      <c r="S76" s="261">
        <f>S$3</f>
        <v>2012</v>
      </c>
      <c r="T76" s="262"/>
      <c r="U76" s="263"/>
      <c r="V76" s="106"/>
      <c r="W76" s="261">
        <f>W$3</f>
        <v>2013</v>
      </c>
      <c r="X76" s="262"/>
      <c r="Y76" s="263"/>
      <c r="Z76" s="106"/>
      <c r="AA76" s="261">
        <f>AA$3</f>
        <v>2014</v>
      </c>
      <c r="AB76" s="262"/>
      <c r="AC76" s="263"/>
      <c r="AD76" s="106"/>
      <c r="AE76" s="261">
        <f>AE$3</f>
        <v>2015</v>
      </c>
      <c r="AF76" s="262"/>
      <c r="AG76" s="263"/>
    </row>
    <row r="77" spans="1:33" ht="13.5" customHeight="1">
      <c r="A77" s="118"/>
      <c r="B77" s="55"/>
      <c r="C77" s="10" t="s">
        <v>357</v>
      </c>
      <c r="D77" s="140"/>
      <c r="E77" s="55"/>
      <c r="G77" s="90" t="s">
        <v>328</v>
      </c>
      <c r="H77" s="90" t="s">
        <v>5</v>
      </c>
      <c r="I77" s="90" t="s">
        <v>33</v>
      </c>
      <c r="J77" s="88"/>
      <c r="K77" s="90" t="str">
        <f>$G$9</f>
        <v>Contract</v>
      </c>
      <c r="L77" s="90" t="str">
        <f>$H$9</f>
        <v>Other</v>
      </c>
      <c r="M77" s="90" t="str">
        <f>$I$9</f>
        <v>Total</v>
      </c>
      <c r="N77" s="88"/>
      <c r="O77" s="90" t="str">
        <f>$G$9</f>
        <v>Contract</v>
      </c>
      <c r="P77" s="90" t="str">
        <f>$H$9</f>
        <v>Other</v>
      </c>
      <c r="Q77" s="90" t="str">
        <f>$I$9</f>
        <v>Total</v>
      </c>
      <c r="R77" s="88"/>
      <c r="S77" s="90" t="str">
        <f>$G$9</f>
        <v>Contract</v>
      </c>
      <c r="T77" s="90" t="str">
        <f>$H$9</f>
        <v>Other</v>
      </c>
      <c r="U77" s="90" t="str">
        <f>$I$9</f>
        <v>Total</v>
      </c>
      <c r="V77" s="88"/>
      <c r="W77" s="90" t="str">
        <f>$G$9</f>
        <v>Contract</v>
      </c>
      <c r="X77" s="90" t="str">
        <f>$H$9</f>
        <v>Other</v>
      </c>
      <c r="Y77" s="90" t="str">
        <f>$I$9</f>
        <v>Total</v>
      </c>
      <c r="Z77" s="88"/>
      <c r="AA77" s="90" t="str">
        <f>$G$9</f>
        <v>Contract</v>
      </c>
      <c r="AB77" s="90" t="str">
        <f>$H$9</f>
        <v>Other</v>
      </c>
      <c r="AC77" s="90" t="str">
        <f>$I$9</f>
        <v>Total</v>
      </c>
      <c r="AD77" s="88"/>
      <c r="AE77" s="90" t="str">
        <f>$G$9</f>
        <v>Contract</v>
      </c>
      <c r="AF77" s="90" t="str">
        <f>$H$9</f>
        <v>Other</v>
      </c>
      <c r="AG77" s="90" t="str">
        <f>$I$9</f>
        <v>Total</v>
      </c>
    </row>
    <row r="78" spans="1:33" ht="13.5" customHeight="1">
      <c r="A78" s="118"/>
      <c r="B78" s="55"/>
      <c r="C78" s="20"/>
      <c r="D78" s="140" t="s">
        <v>4</v>
      </c>
      <c r="E78" s="55"/>
      <c r="G78" s="228">
        <v>0</v>
      </c>
      <c r="H78" s="228"/>
      <c r="I78" s="217">
        <f t="shared" ref="I78:I86" si="7">SUM(G78:H78)</f>
        <v>0</v>
      </c>
      <c r="J78" s="88"/>
      <c r="K78" s="228">
        <v>0</v>
      </c>
      <c r="L78" s="228"/>
      <c r="M78" s="217">
        <f t="shared" ref="M78:M86" si="8">SUM(K78:L78)</f>
        <v>0</v>
      </c>
      <c r="N78" s="88"/>
      <c r="O78" s="91">
        <v>2154496.5097681908</v>
      </c>
      <c r="P78" s="228"/>
      <c r="Q78" s="217">
        <f t="shared" ref="Q78:Q86" si="9">SUM(O78:P78)</f>
        <v>2154496.5097681908</v>
      </c>
      <c r="R78" s="88"/>
      <c r="S78" s="91">
        <v>1986965.8532561997</v>
      </c>
      <c r="T78" s="228"/>
      <c r="U78" s="217">
        <f t="shared" ref="U78:U86" si="10">SUM(S78:T78)</f>
        <v>1986965.8532561997</v>
      </c>
      <c r="V78" s="88"/>
      <c r="W78" s="91">
        <v>1460974.7271016317</v>
      </c>
      <c r="X78" s="228"/>
      <c r="Y78" s="217">
        <f t="shared" ref="Y78:Y86" si="11">SUM(W78:X78)</f>
        <v>1460974.7271016317</v>
      </c>
      <c r="Z78" s="88"/>
      <c r="AA78" s="91">
        <v>1572411.8107598915</v>
      </c>
      <c r="AB78" s="228"/>
      <c r="AC78" s="217">
        <f t="shared" ref="AC78:AC86" si="12">SUM(AA78:AB78)</f>
        <v>1572411.8107598915</v>
      </c>
      <c r="AD78" s="88"/>
      <c r="AE78" s="91">
        <v>1572411.8107598915</v>
      </c>
      <c r="AF78" s="228"/>
      <c r="AG78" s="217">
        <f t="shared" ref="AG78:AG86" si="13">SUM(AE78:AF78)</f>
        <v>1572411.8107598915</v>
      </c>
    </row>
    <row r="79" spans="1:33" ht="13.5" customHeight="1">
      <c r="A79" s="118"/>
      <c r="B79" s="55"/>
      <c r="C79" s="10"/>
      <c r="D79" s="140" t="s">
        <v>278</v>
      </c>
      <c r="E79" s="55"/>
      <c r="G79" s="228">
        <v>0</v>
      </c>
      <c r="H79" s="228"/>
      <c r="I79" s="217">
        <f t="shared" si="7"/>
        <v>0</v>
      </c>
      <c r="J79" s="88"/>
      <c r="K79" s="228">
        <v>0</v>
      </c>
      <c r="L79" s="228"/>
      <c r="M79" s="217">
        <f t="shared" si="8"/>
        <v>0</v>
      </c>
      <c r="N79" s="88"/>
      <c r="O79" s="91">
        <v>0</v>
      </c>
      <c r="P79" s="228"/>
      <c r="Q79" s="217">
        <f t="shared" si="9"/>
        <v>0</v>
      </c>
      <c r="R79" s="88"/>
      <c r="S79" s="91">
        <v>0</v>
      </c>
      <c r="T79" s="228"/>
      <c r="U79" s="217">
        <f t="shared" si="10"/>
        <v>0</v>
      </c>
      <c r="V79" s="88"/>
      <c r="W79" s="91">
        <v>39773.118637165404</v>
      </c>
      <c r="X79" s="228"/>
      <c r="Y79" s="217">
        <f t="shared" si="11"/>
        <v>39773.118637165404</v>
      </c>
      <c r="Z79" s="88"/>
      <c r="AA79" s="91">
        <v>44702.282129649022</v>
      </c>
      <c r="AB79" s="228"/>
      <c r="AC79" s="217">
        <f t="shared" si="12"/>
        <v>44702.282129649022</v>
      </c>
      <c r="AD79" s="88"/>
      <c r="AE79" s="91">
        <v>44702.282129649022</v>
      </c>
      <c r="AF79" s="228"/>
      <c r="AG79" s="217">
        <f t="shared" si="13"/>
        <v>44702.282129649022</v>
      </c>
    </row>
    <row r="80" spans="1:33" ht="13.5" customHeight="1">
      <c r="A80" s="118"/>
      <c r="B80" s="55"/>
      <c r="C80" s="10"/>
      <c r="D80" s="142" t="s">
        <v>5</v>
      </c>
      <c r="E80" s="55"/>
      <c r="G80" s="228"/>
      <c r="H80" s="228"/>
      <c r="I80" s="217">
        <f t="shared" si="7"/>
        <v>0</v>
      </c>
      <c r="J80" s="88"/>
      <c r="K80" s="228"/>
      <c r="L80" s="228"/>
      <c r="M80" s="217">
        <f t="shared" si="8"/>
        <v>0</v>
      </c>
      <c r="N80" s="88"/>
      <c r="O80" s="91"/>
      <c r="P80" s="228"/>
      <c r="Q80" s="217">
        <f t="shared" si="9"/>
        <v>0</v>
      </c>
      <c r="R80" s="88"/>
      <c r="S80" s="91"/>
      <c r="T80" s="228"/>
      <c r="U80" s="217">
        <f t="shared" si="10"/>
        <v>0</v>
      </c>
      <c r="V80" s="88"/>
      <c r="W80" s="91"/>
      <c r="X80" s="228"/>
      <c r="Y80" s="217">
        <f t="shared" si="11"/>
        <v>0</v>
      </c>
      <c r="Z80" s="88"/>
      <c r="AA80" s="91"/>
      <c r="AB80" s="228"/>
      <c r="AC80" s="217">
        <f t="shared" si="12"/>
        <v>0</v>
      </c>
      <c r="AD80" s="88"/>
      <c r="AE80" s="91"/>
      <c r="AF80" s="228"/>
      <c r="AG80" s="217">
        <f t="shared" si="13"/>
        <v>0</v>
      </c>
    </row>
    <row r="81" spans="1:33" ht="13.5" customHeight="1">
      <c r="A81" s="118"/>
      <c r="B81" s="55"/>
      <c r="C81" s="10"/>
      <c r="D81" s="140" t="s">
        <v>6</v>
      </c>
      <c r="E81" s="55"/>
      <c r="G81" s="228">
        <v>0</v>
      </c>
      <c r="H81" s="228"/>
      <c r="I81" s="217">
        <f t="shared" si="7"/>
        <v>0</v>
      </c>
      <c r="J81" s="88"/>
      <c r="K81" s="228">
        <v>0</v>
      </c>
      <c r="L81" s="228"/>
      <c r="M81" s="217">
        <f t="shared" si="8"/>
        <v>0</v>
      </c>
      <c r="N81" s="88"/>
      <c r="O81" s="91">
        <v>998433.05420199444</v>
      </c>
      <c r="P81" s="228"/>
      <c r="Q81" s="217">
        <f t="shared" si="9"/>
        <v>998433.05420199444</v>
      </c>
      <c r="R81" s="88"/>
      <c r="S81" s="91">
        <v>934396.16243771126</v>
      </c>
      <c r="T81" s="228"/>
      <c r="U81" s="217">
        <f t="shared" si="10"/>
        <v>934396.16243771126</v>
      </c>
      <c r="V81" s="88"/>
      <c r="W81" s="91">
        <v>899199.39624301612</v>
      </c>
      <c r="X81" s="228"/>
      <c r="Y81" s="217">
        <f t="shared" si="11"/>
        <v>899199.39624301612</v>
      </c>
      <c r="Z81" s="88"/>
      <c r="AA81" s="91">
        <v>971517.46369688131</v>
      </c>
      <c r="AB81" s="228"/>
      <c r="AC81" s="217">
        <f t="shared" si="12"/>
        <v>971517.46369688131</v>
      </c>
      <c r="AD81" s="88"/>
      <c r="AE81" s="91">
        <v>971517.46369688131</v>
      </c>
      <c r="AF81" s="228"/>
      <c r="AG81" s="217">
        <f t="shared" si="13"/>
        <v>971517.46369688131</v>
      </c>
    </row>
    <row r="82" spans="1:33">
      <c r="A82" s="118"/>
      <c r="B82" s="55"/>
      <c r="C82" s="10"/>
      <c r="D82" s="140" t="s">
        <v>7</v>
      </c>
      <c r="E82" s="224"/>
      <c r="G82" s="228">
        <v>0</v>
      </c>
      <c r="H82" s="91"/>
      <c r="I82" s="217">
        <f t="shared" si="7"/>
        <v>0</v>
      </c>
      <c r="J82" s="218"/>
      <c r="K82" s="228">
        <v>0</v>
      </c>
      <c r="L82" s="91"/>
      <c r="M82" s="217">
        <f t="shared" si="8"/>
        <v>0</v>
      </c>
      <c r="N82" s="218"/>
      <c r="O82" s="91">
        <v>0</v>
      </c>
      <c r="P82" s="91"/>
      <c r="Q82" s="217">
        <f t="shared" si="9"/>
        <v>0</v>
      </c>
      <c r="R82" s="218"/>
      <c r="S82" s="91">
        <v>0</v>
      </c>
      <c r="T82" s="91"/>
      <c r="U82" s="217">
        <f t="shared" si="10"/>
        <v>0</v>
      </c>
      <c r="V82" s="218"/>
      <c r="W82" s="91">
        <v>71545.369474054503</v>
      </c>
      <c r="X82" s="91"/>
      <c r="Y82" s="217">
        <f t="shared" si="11"/>
        <v>71545.369474054503</v>
      </c>
      <c r="Z82" s="218"/>
      <c r="AA82" s="91">
        <v>77346.663943060543</v>
      </c>
      <c r="AB82" s="91"/>
      <c r="AC82" s="217">
        <f t="shared" si="12"/>
        <v>77346.663943060543</v>
      </c>
      <c r="AD82" s="218"/>
      <c r="AE82" s="91">
        <v>77346.663943060543</v>
      </c>
      <c r="AF82" s="91"/>
      <c r="AG82" s="217">
        <f t="shared" si="13"/>
        <v>77346.663943060543</v>
      </c>
    </row>
    <row r="83" spans="1:33">
      <c r="A83" s="118"/>
      <c r="B83" s="55"/>
      <c r="C83" s="10" t="s">
        <v>358</v>
      </c>
      <c r="D83" s="140"/>
      <c r="E83" s="224"/>
      <c r="G83" s="91"/>
      <c r="H83" s="91"/>
      <c r="I83" s="217">
        <f t="shared" si="7"/>
        <v>0</v>
      </c>
      <c r="J83" s="218"/>
      <c r="K83" s="91"/>
      <c r="L83" s="91"/>
      <c r="M83" s="217">
        <f t="shared" si="8"/>
        <v>0</v>
      </c>
      <c r="N83" s="218"/>
      <c r="O83" s="91"/>
      <c r="P83" s="91"/>
      <c r="Q83" s="217">
        <f t="shared" si="9"/>
        <v>0</v>
      </c>
      <c r="R83" s="218"/>
      <c r="S83" s="91"/>
      <c r="T83" s="91"/>
      <c r="U83" s="217">
        <f t="shared" si="10"/>
        <v>0</v>
      </c>
      <c r="V83" s="218"/>
      <c r="W83" s="91"/>
      <c r="X83" s="91"/>
      <c r="Y83" s="217">
        <f t="shared" si="11"/>
        <v>0</v>
      </c>
      <c r="Z83" s="218"/>
      <c r="AA83" s="91"/>
      <c r="AB83" s="91"/>
      <c r="AC83" s="217">
        <f t="shared" si="12"/>
        <v>0</v>
      </c>
      <c r="AD83" s="218"/>
      <c r="AE83" s="91"/>
      <c r="AF83" s="91"/>
      <c r="AG83" s="217">
        <f t="shared" si="13"/>
        <v>0</v>
      </c>
    </row>
    <row r="84" spans="1:33">
      <c r="A84" s="118"/>
      <c r="B84" s="55"/>
      <c r="C84" s="20"/>
      <c r="D84" s="140" t="s">
        <v>352</v>
      </c>
      <c r="E84" s="224"/>
      <c r="G84" s="91">
        <v>110755.03451918288</v>
      </c>
      <c r="H84" s="91"/>
      <c r="I84" s="217">
        <f t="shared" si="7"/>
        <v>110755.03451918288</v>
      </c>
      <c r="J84" s="218"/>
      <c r="K84" s="91">
        <v>197461.11400496037</v>
      </c>
      <c r="L84" s="91"/>
      <c r="M84" s="217">
        <f t="shared" si="8"/>
        <v>197461.11400496037</v>
      </c>
      <c r="N84" s="218"/>
      <c r="O84" s="91">
        <v>87471.806446244373</v>
      </c>
      <c r="P84" s="91"/>
      <c r="Q84" s="217">
        <f t="shared" si="9"/>
        <v>87471.806446244373</v>
      </c>
      <c r="R84" s="218"/>
      <c r="S84" s="91">
        <v>76867.698102016628</v>
      </c>
      <c r="T84" s="91"/>
      <c r="U84" s="217">
        <f t="shared" si="10"/>
        <v>76867.698102016628</v>
      </c>
      <c r="V84" s="218"/>
      <c r="W84" s="91">
        <v>0</v>
      </c>
      <c r="X84" s="91"/>
      <c r="Y84" s="217">
        <f t="shared" si="11"/>
        <v>0</v>
      </c>
      <c r="Z84" s="218"/>
      <c r="AA84" s="91">
        <v>0</v>
      </c>
      <c r="AB84" s="91"/>
      <c r="AC84" s="217">
        <f t="shared" si="12"/>
        <v>0</v>
      </c>
      <c r="AD84" s="218"/>
      <c r="AE84" s="91">
        <v>0</v>
      </c>
      <c r="AF84" s="91"/>
      <c r="AG84" s="217">
        <f t="shared" si="13"/>
        <v>0</v>
      </c>
    </row>
    <row r="85" spans="1:33">
      <c r="A85" s="118"/>
      <c r="B85" s="55"/>
      <c r="C85" s="10"/>
      <c r="D85" s="140" t="s">
        <v>353</v>
      </c>
      <c r="E85" s="224"/>
      <c r="G85" s="91">
        <v>207235.01846813131</v>
      </c>
      <c r="H85" s="91"/>
      <c r="I85" s="217">
        <f t="shared" si="7"/>
        <v>207235.01846813131</v>
      </c>
      <c r="J85" s="218"/>
      <c r="K85" s="91">
        <v>654980.55083604122</v>
      </c>
      <c r="L85" s="91"/>
      <c r="M85" s="217">
        <f t="shared" si="8"/>
        <v>654980.55083604122</v>
      </c>
      <c r="N85" s="218"/>
      <c r="O85" s="91">
        <v>478249.4364364958</v>
      </c>
      <c r="P85" s="91"/>
      <c r="Q85" s="217">
        <f t="shared" si="9"/>
        <v>478249.4364364958</v>
      </c>
      <c r="R85" s="218"/>
      <c r="S85" s="91">
        <v>94899.737841043912</v>
      </c>
      <c r="T85" s="91"/>
      <c r="U85" s="217">
        <f t="shared" si="10"/>
        <v>94899.737841043912</v>
      </c>
      <c r="V85" s="218"/>
      <c r="W85" s="91">
        <v>0</v>
      </c>
      <c r="X85" s="91"/>
      <c r="Y85" s="217">
        <f t="shared" si="11"/>
        <v>0</v>
      </c>
      <c r="Z85" s="218"/>
      <c r="AA85" s="91">
        <v>0</v>
      </c>
      <c r="AB85" s="91"/>
      <c r="AC85" s="217">
        <f t="shared" si="12"/>
        <v>0</v>
      </c>
      <c r="AD85" s="218"/>
      <c r="AE85" s="91">
        <v>0</v>
      </c>
      <c r="AF85" s="91"/>
      <c r="AG85" s="217">
        <f t="shared" si="13"/>
        <v>0</v>
      </c>
    </row>
    <row r="86" spans="1:33">
      <c r="A86" s="118"/>
      <c r="B86" s="55"/>
      <c r="C86" s="10"/>
      <c r="D86" s="240" t="s">
        <v>360</v>
      </c>
      <c r="E86" s="224"/>
      <c r="G86" s="91"/>
      <c r="H86" s="91">
        <v>0</v>
      </c>
      <c r="I86" s="217">
        <f t="shared" si="7"/>
        <v>0</v>
      </c>
      <c r="J86" s="218"/>
      <c r="K86" s="91"/>
      <c r="L86" s="91">
        <v>0</v>
      </c>
      <c r="M86" s="217">
        <f t="shared" si="8"/>
        <v>0</v>
      </c>
      <c r="N86" s="218"/>
      <c r="O86" s="91"/>
      <c r="P86" s="91">
        <v>120601.11460260977</v>
      </c>
      <c r="Q86" s="217">
        <f t="shared" si="9"/>
        <v>120601.11460260977</v>
      </c>
      <c r="R86" s="218"/>
      <c r="S86" s="91"/>
      <c r="T86" s="91">
        <v>130354.2145255042</v>
      </c>
      <c r="U86" s="217">
        <f t="shared" si="10"/>
        <v>130354.2145255042</v>
      </c>
      <c r="V86" s="218"/>
      <c r="W86" s="91"/>
      <c r="X86" s="91">
        <v>109665.85376631083</v>
      </c>
      <c r="Y86" s="217">
        <f t="shared" si="11"/>
        <v>109665.85376631083</v>
      </c>
      <c r="Z86" s="218"/>
      <c r="AA86" s="91"/>
      <c r="AB86" s="91">
        <v>109665.85376631083</v>
      </c>
      <c r="AC86" s="217">
        <f t="shared" si="12"/>
        <v>109665.85376631083</v>
      </c>
      <c r="AD86" s="218"/>
      <c r="AE86" s="91"/>
      <c r="AF86" s="91">
        <v>109665.85376631083</v>
      </c>
      <c r="AG86" s="217">
        <f t="shared" si="13"/>
        <v>109665.85376631083</v>
      </c>
    </row>
    <row r="87" spans="1:33" ht="13.5" thickBot="1">
      <c r="B87" s="55"/>
      <c r="C87" s="10"/>
      <c r="D87" s="14" t="s">
        <v>8</v>
      </c>
      <c r="E87" s="225"/>
      <c r="G87" s="156">
        <f>SUM(G78:G86)</f>
        <v>317990.05298731418</v>
      </c>
      <c r="H87" s="156">
        <f>SUM(H78:H86)</f>
        <v>0</v>
      </c>
      <c r="I87" s="156">
        <f>SUM(I78:I86)</f>
        <v>317990.05298731418</v>
      </c>
      <c r="J87" s="218"/>
      <c r="K87" s="156">
        <f>SUM(K78:K86)</f>
        <v>852441.66484100162</v>
      </c>
      <c r="L87" s="156">
        <f>SUM(L78:L86)</f>
        <v>0</v>
      </c>
      <c r="M87" s="156">
        <f>SUM(M78:M86)</f>
        <v>852441.66484100162</v>
      </c>
      <c r="N87" s="218"/>
      <c r="O87" s="156">
        <f>SUM(O78:O86)</f>
        <v>3718650.8068529256</v>
      </c>
      <c r="P87" s="156">
        <f>SUM(P78:P86)</f>
        <v>120601.11460260977</v>
      </c>
      <c r="Q87" s="156">
        <f>SUM(Q78:Q86)</f>
        <v>3839251.9214555351</v>
      </c>
      <c r="R87" s="218"/>
      <c r="S87" s="156">
        <f>SUM(S78:S86)</f>
        <v>3093129.4516369714</v>
      </c>
      <c r="T87" s="156">
        <f>SUM(T78:T86)</f>
        <v>130354.2145255042</v>
      </c>
      <c r="U87" s="156">
        <f>SUM(U78:U86)</f>
        <v>3223483.6661624755</v>
      </c>
      <c r="V87" s="218"/>
      <c r="W87" s="156">
        <f>SUM(W78:W86)</f>
        <v>2471492.6114558675</v>
      </c>
      <c r="X87" s="156">
        <f>SUM(X78:X86)</f>
        <v>109665.85376631083</v>
      </c>
      <c r="Y87" s="156">
        <f>SUM(Y78:Y86)</f>
        <v>2581158.4652221785</v>
      </c>
      <c r="Z87" s="218"/>
      <c r="AA87" s="156">
        <f>SUM(AA78:AA86)</f>
        <v>2665978.2205294827</v>
      </c>
      <c r="AB87" s="156">
        <f>SUM(AB78:AB86)</f>
        <v>109665.85376631083</v>
      </c>
      <c r="AC87" s="156">
        <f>SUM(AC78:AC86)</f>
        <v>2775644.0742957937</v>
      </c>
      <c r="AD87" s="218"/>
      <c r="AE87" s="156">
        <f>SUM(AE78:AE86)</f>
        <v>2665978.2205294827</v>
      </c>
      <c r="AF87" s="156">
        <f>SUM(AF78:AF86)</f>
        <v>109665.85376631083</v>
      </c>
      <c r="AG87" s="156">
        <f>SUM(AG78:AG86)</f>
        <v>2775644.0742957937</v>
      </c>
    </row>
    <row r="88" spans="1:33" ht="13.5" thickTop="1">
      <c r="B88" s="55"/>
      <c r="C88" s="141"/>
      <c r="D88" s="141"/>
      <c r="E88" s="55"/>
    </row>
    <row r="89" spans="1:33">
      <c r="B89" s="226"/>
      <c r="C89" s="226"/>
      <c r="D89" s="226"/>
      <c r="E89" s="226"/>
    </row>
    <row r="90" spans="1:33" ht="15.75">
      <c r="B90" s="221"/>
      <c r="C90" s="5" t="s">
        <v>349</v>
      </c>
      <c r="D90" s="221"/>
      <c r="E90" s="222"/>
    </row>
    <row r="91" spans="1:33">
      <c r="B91" s="223"/>
      <c r="C91" s="223"/>
      <c r="D91" s="223"/>
      <c r="E91" s="223"/>
      <c r="G91" s="261">
        <f>G$3</f>
        <v>2009</v>
      </c>
      <c r="H91" s="262"/>
      <c r="I91" s="263"/>
      <c r="J91" s="106"/>
      <c r="K91" s="261">
        <f>K$3</f>
        <v>2010</v>
      </c>
      <c r="L91" s="262"/>
      <c r="M91" s="263"/>
      <c r="N91" s="106"/>
      <c r="O91" s="261">
        <f>O$3</f>
        <v>2011</v>
      </c>
      <c r="P91" s="262"/>
      <c r="Q91" s="263"/>
      <c r="R91" s="106"/>
      <c r="S91" s="261">
        <f>S$3</f>
        <v>2012</v>
      </c>
      <c r="T91" s="262"/>
      <c r="U91" s="263"/>
      <c r="V91" s="106"/>
      <c r="W91" s="261">
        <f>W$3</f>
        <v>2013</v>
      </c>
      <c r="X91" s="262"/>
      <c r="Y91" s="263"/>
      <c r="Z91" s="106"/>
      <c r="AA91" s="261">
        <f>AA$3</f>
        <v>2014</v>
      </c>
      <c r="AB91" s="262"/>
      <c r="AC91" s="263"/>
      <c r="AD91" s="106"/>
      <c r="AE91" s="261">
        <f>AE$3</f>
        <v>2015</v>
      </c>
      <c r="AF91" s="262"/>
      <c r="AG91" s="263"/>
    </row>
    <row r="92" spans="1:33" ht="13.5" customHeight="1">
      <c r="A92" s="118"/>
      <c r="B92" s="55"/>
      <c r="C92" s="10" t="s">
        <v>359</v>
      </c>
      <c r="D92" s="140"/>
      <c r="E92" s="55"/>
      <c r="G92" s="90" t="s">
        <v>328</v>
      </c>
      <c r="H92" s="90" t="s">
        <v>5</v>
      </c>
      <c r="I92" s="90" t="s">
        <v>33</v>
      </c>
      <c r="J92" s="88"/>
      <c r="K92" s="90" t="str">
        <f>$G$9</f>
        <v>Contract</v>
      </c>
      <c r="L92" s="90" t="str">
        <f>$H$9</f>
        <v>Other</v>
      </c>
      <c r="M92" s="90" t="str">
        <f>$I$9</f>
        <v>Total</v>
      </c>
      <c r="N92" s="88"/>
      <c r="O92" s="90" t="str">
        <f>$G$9</f>
        <v>Contract</v>
      </c>
      <c r="P92" s="90" t="str">
        <f>$H$9</f>
        <v>Other</v>
      </c>
      <c r="Q92" s="90" t="str">
        <f>$I$9</f>
        <v>Total</v>
      </c>
      <c r="R92" s="88"/>
      <c r="S92" s="90" t="str">
        <f>$G$9</f>
        <v>Contract</v>
      </c>
      <c r="T92" s="90" t="str">
        <f>$H$9</f>
        <v>Other</v>
      </c>
      <c r="U92" s="90" t="str">
        <f>$I$9</f>
        <v>Total</v>
      </c>
      <c r="V92" s="88"/>
      <c r="W92" s="90" t="str">
        <f>$G$9</f>
        <v>Contract</v>
      </c>
      <c r="X92" s="90" t="str">
        <f>$H$9</f>
        <v>Other</v>
      </c>
      <c r="Y92" s="90" t="str">
        <f>$I$9</f>
        <v>Total</v>
      </c>
      <c r="Z92" s="88"/>
      <c r="AA92" s="90" t="str">
        <f>$G$9</f>
        <v>Contract</v>
      </c>
      <c r="AB92" s="90" t="str">
        <f>$H$9</f>
        <v>Other</v>
      </c>
      <c r="AC92" s="90" t="str">
        <f>$I$9</f>
        <v>Total</v>
      </c>
      <c r="AD92" s="88"/>
      <c r="AE92" s="90" t="str">
        <f>$G$9</f>
        <v>Contract</v>
      </c>
      <c r="AF92" s="90" t="str">
        <f>$H$9</f>
        <v>Other</v>
      </c>
      <c r="AG92" s="90" t="str">
        <f>$I$9</f>
        <v>Total</v>
      </c>
    </row>
    <row r="93" spans="1:33" ht="13.5" customHeight="1">
      <c r="A93" s="118"/>
      <c r="B93" s="55"/>
      <c r="C93" s="20"/>
      <c r="D93" s="140" t="s">
        <v>4</v>
      </c>
      <c r="E93" s="55"/>
      <c r="G93" s="243">
        <v>0</v>
      </c>
      <c r="H93" s="228">
        <v>0</v>
      </c>
      <c r="I93" s="217">
        <f t="shared" ref="I93:I101" si="14">SUM(G93:H93)</f>
        <v>0</v>
      </c>
      <c r="J93" s="88"/>
      <c r="K93" s="228">
        <v>0</v>
      </c>
      <c r="L93" s="228">
        <v>0</v>
      </c>
      <c r="M93" s="217">
        <f t="shared" ref="M93:M101" si="15">SUM(K93:L93)</f>
        <v>0</v>
      </c>
      <c r="N93" s="88"/>
      <c r="O93" s="91">
        <v>2263838.7593172011</v>
      </c>
      <c r="P93" s="228">
        <v>119380.81946619219</v>
      </c>
      <c r="Q93" s="217">
        <f t="shared" ref="Q93:Q101" si="16">SUM(O93:P93)</f>
        <v>2383219.5787833934</v>
      </c>
      <c r="R93" s="88"/>
      <c r="S93" s="91">
        <v>2323498.0733153024</v>
      </c>
      <c r="T93" s="228">
        <v>115885.54553973905</v>
      </c>
      <c r="U93" s="217">
        <f t="shared" ref="U93:U101" si="17">SUM(S93:T93)</f>
        <v>2439383.6188550415</v>
      </c>
      <c r="V93" s="88"/>
      <c r="W93" s="91">
        <v>1787100.1094341639</v>
      </c>
      <c r="X93" s="228">
        <v>19713.214199288261</v>
      </c>
      <c r="Y93" s="217">
        <f t="shared" ref="Y93:Y101" si="18">SUM(W93:X93)</f>
        <v>1806813.3236334522</v>
      </c>
      <c r="Z93" s="88"/>
      <c r="AA93" s="91">
        <v>1786207.0059311984</v>
      </c>
      <c r="AB93" s="228">
        <v>0</v>
      </c>
      <c r="AC93" s="217">
        <f t="shared" ref="AC93:AC101" si="19">SUM(AA93:AB93)</f>
        <v>1786207.0059311984</v>
      </c>
      <c r="AD93" s="88"/>
      <c r="AE93" s="91">
        <v>1786207.0059311984</v>
      </c>
      <c r="AF93" s="228">
        <v>0</v>
      </c>
      <c r="AG93" s="217">
        <f t="shared" ref="AG93:AG101" si="20">SUM(AE93:AF93)</f>
        <v>1786207.0059311984</v>
      </c>
    </row>
    <row r="94" spans="1:33" ht="13.5" customHeight="1">
      <c r="A94" s="118"/>
      <c r="B94" s="55"/>
      <c r="C94" s="10"/>
      <c r="D94" s="140" t="s">
        <v>278</v>
      </c>
      <c r="E94" s="55"/>
      <c r="G94" s="243">
        <v>0</v>
      </c>
      <c r="H94" s="228"/>
      <c r="I94" s="217">
        <f t="shared" si="14"/>
        <v>0</v>
      </c>
      <c r="J94" s="88"/>
      <c r="K94" s="228">
        <v>0</v>
      </c>
      <c r="L94" s="228"/>
      <c r="M94" s="217">
        <f t="shared" si="15"/>
        <v>0</v>
      </c>
      <c r="N94" s="88"/>
      <c r="O94" s="91">
        <v>0</v>
      </c>
      <c r="P94" s="228"/>
      <c r="Q94" s="217">
        <f t="shared" si="16"/>
        <v>0</v>
      </c>
      <c r="R94" s="88"/>
      <c r="S94" s="91">
        <v>0</v>
      </c>
      <c r="T94" s="228"/>
      <c r="U94" s="217">
        <f t="shared" si="17"/>
        <v>0</v>
      </c>
      <c r="V94" s="88"/>
      <c r="W94" s="91">
        <v>36579.567009252685</v>
      </c>
      <c r="X94" s="228"/>
      <c r="Y94" s="217">
        <f t="shared" si="18"/>
        <v>36579.567009252685</v>
      </c>
      <c r="Z94" s="88"/>
      <c r="AA94" s="91">
        <v>38103.715634638211</v>
      </c>
      <c r="AB94" s="228"/>
      <c r="AC94" s="217">
        <f t="shared" si="19"/>
        <v>38103.715634638211</v>
      </c>
      <c r="AD94" s="88"/>
      <c r="AE94" s="91">
        <v>38103.715634638211</v>
      </c>
      <c r="AF94" s="228"/>
      <c r="AG94" s="217">
        <f t="shared" si="20"/>
        <v>38103.715634638211</v>
      </c>
    </row>
    <row r="95" spans="1:33" ht="13.5" customHeight="1">
      <c r="A95" s="118"/>
      <c r="B95" s="55"/>
      <c r="C95" s="10"/>
      <c r="D95" s="142" t="s">
        <v>5</v>
      </c>
      <c r="E95" s="55"/>
      <c r="G95" s="243"/>
      <c r="H95" s="228"/>
      <c r="I95" s="217">
        <f t="shared" si="14"/>
        <v>0</v>
      </c>
      <c r="J95" s="88"/>
      <c r="K95" s="228"/>
      <c r="L95" s="228"/>
      <c r="M95" s="217">
        <f t="shared" si="15"/>
        <v>0</v>
      </c>
      <c r="N95" s="88"/>
      <c r="O95" s="91"/>
      <c r="P95" s="228"/>
      <c r="Q95" s="217">
        <f t="shared" si="16"/>
        <v>0</v>
      </c>
      <c r="R95" s="88"/>
      <c r="S95" s="91"/>
      <c r="T95" s="228"/>
      <c r="U95" s="217">
        <f t="shared" si="17"/>
        <v>0</v>
      </c>
      <c r="V95" s="88"/>
      <c r="W95" s="91"/>
      <c r="X95" s="228"/>
      <c r="Y95" s="217">
        <f t="shared" si="18"/>
        <v>0</v>
      </c>
      <c r="Z95" s="88"/>
      <c r="AA95" s="91"/>
      <c r="AB95" s="228"/>
      <c r="AC95" s="217">
        <f t="shared" si="19"/>
        <v>0</v>
      </c>
      <c r="AD95" s="88"/>
      <c r="AE95" s="91"/>
      <c r="AF95" s="228"/>
      <c r="AG95" s="217">
        <f t="shared" si="20"/>
        <v>0</v>
      </c>
    </row>
    <row r="96" spans="1:33" ht="13.5" customHeight="1">
      <c r="A96" s="118"/>
      <c r="B96" s="55"/>
      <c r="C96" s="10"/>
      <c r="D96" s="140" t="s">
        <v>6</v>
      </c>
      <c r="E96" s="55"/>
      <c r="G96" s="243">
        <v>0</v>
      </c>
      <c r="H96" s="228"/>
      <c r="I96" s="217">
        <f t="shared" si="14"/>
        <v>0</v>
      </c>
      <c r="J96" s="88"/>
      <c r="K96" s="228">
        <v>0</v>
      </c>
      <c r="L96" s="228"/>
      <c r="M96" s="217">
        <f t="shared" si="15"/>
        <v>0</v>
      </c>
      <c r="N96" s="88"/>
      <c r="O96" s="91">
        <v>707334.05197153031</v>
      </c>
      <c r="P96" s="228"/>
      <c r="Q96" s="217">
        <f t="shared" si="16"/>
        <v>707334.05197153031</v>
      </c>
      <c r="R96" s="88"/>
      <c r="S96" s="91">
        <v>720432.83071174414</v>
      </c>
      <c r="T96" s="228"/>
      <c r="U96" s="217">
        <f t="shared" si="17"/>
        <v>720432.83071174414</v>
      </c>
      <c r="V96" s="88"/>
      <c r="W96" s="91">
        <v>681136.49449110322</v>
      </c>
      <c r="X96" s="228"/>
      <c r="Y96" s="217">
        <f t="shared" si="18"/>
        <v>681136.49449110322</v>
      </c>
      <c r="Z96" s="88"/>
      <c r="AA96" s="91">
        <v>681136.49449110322</v>
      </c>
      <c r="AB96" s="228"/>
      <c r="AC96" s="217">
        <f t="shared" si="19"/>
        <v>681136.49449110322</v>
      </c>
      <c r="AD96" s="88"/>
      <c r="AE96" s="91">
        <v>681136.49449110322</v>
      </c>
      <c r="AF96" s="228"/>
      <c r="AG96" s="217">
        <f t="shared" si="20"/>
        <v>681136.49449110322</v>
      </c>
    </row>
    <row r="97" spans="1:33">
      <c r="A97" s="118"/>
      <c r="B97" s="55"/>
      <c r="C97" s="10"/>
      <c r="D97" s="140" t="s">
        <v>7</v>
      </c>
      <c r="E97" s="224"/>
      <c r="G97" s="243">
        <v>0</v>
      </c>
      <c r="H97" s="91"/>
      <c r="I97" s="217">
        <f t="shared" si="14"/>
        <v>0</v>
      </c>
      <c r="J97" s="218"/>
      <c r="K97" s="91">
        <v>0</v>
      </c>
      <c r="L97" s="91"/>
      <c r="M97" s="217">
        <f t="shared" si="15"/>
        <v>0</v>
      </c>
      <c r="N97" s="218"/>
      <c r="O97" s="91">
        <v>0</v>
      </c>
      <c r="P97" s="91"/>
      <c r="Q97" s="217">
        <f t="shared" si="16"/>
        <v>0</v>
      </c>
      <c r="R97" s="218"/>
      <c r="S97" s="91">
        <v>0</v>
      </c>
      <c r="T97" s="91"/>
      <c r="U97" s="217">
        <f t="shared" si="17"/>
        <v>0</v>
      </c>
      <c r="V97" s="218"/>
      <c r="W97" s="91">
        <v>171524.24855516019</v>
      </c>
      <c r="X97" s="91"/>
      <c r="Y97" s="217">
        <f t="shared" si="18"/>
        <v>171524.24855516019</v>
      </c>
      <c r="Z97" s="218"/>
      <c r="AA97" s="91">
        <v>171524.24855516019</v>
      </c>
      <c r="AB97" s="91"/>
      <c r="AC97" s="217">
        <f t="shared" si="19"/>
        <v>171524.24855516019</v>
      </c>
      <c r="AD97" s="218"/>
      <c r="AE97" s="91">
        <v>171524.24855516019</v>
      </c>
      <c r="AF97" s="91"/>
      <c r="AG97" s="217">
        <f t="shared" si="20"/>
        <v>171524.24855516019</v>
      </c>
    </row>
    <row r="98" spans="1:33">
      <c r="A98" s="118"/>
      <c r="B98" s="55"/>
      <c r="C98" s="10" t="s">
        <v>358</v>
      </c>
      <c r="D98" s="140"/>
      <c r="E98" s="224"/>
      <c r="G98" s="91"/>
      <c r="H98" s="91"/>
      <c r="I98" s="217">
        <f t="shared" si="14"/>
        <v>0</v>
      </c>
      <c r="J98" s="218"/>
      <c r="K98" s="91"/>
      <c r="L98" s="91"/>
      <c r="M98" s="217">
        <f t="shared" si="15"/>
        <v>0</v>
      </c>
      <c r="N98" s="218"/>
      <c r="O98" s="91"/>
      <c r="P98" s="91"/>
      <c r="Q98" s="217">
        <f t="shared" si="16"/>
        <v>0</v>
      </c>
      <c r="R98" s="218"/>
      <c r="S98" s="91"/>
      <c r="T98" s="91"/>
      <c r="U98" s="217">
        <f t="shared" si="17"/>
        <v>0</v>
      </c>
      <c r="V98" s="218"/>
      <c r="W98" s="91"/>
      <c r="X98" s="91"/>
      <c r="Y98" s="217">
        <f t="shared" si="18"/>
        <v>0</v>
      </c>
      <c r="Z98" s="218"/>
      <c r="AA98" s="91"/>
      <c r="AB98" s="91"/>
      <c r="AC98" s="217">
        <f t="shared" si="19"/>
        <v>0</v>
      </c>
      <c r="AD98" s="218"/>
      <c r="AE98" s="91"/>
      <c r="AF98" s="91"/>
      <c r="AG98" s="217">
        <f t="shared" si="20"/>
        <v>0</v>
      </c>
    </row>
    <row r="99" spans="1:33">
      <c r="A99" s="118"/>
      <c r="B99" s="55"/>
      <c r="C99" s="20"/>
      <c r="D99" s="140" t="s">
        <v>352</v>
      </c>
      <c r="E99" s="224"/>
      <c r="G99" s="91">
        <v>2879630.8974987557</v>
      </c>
      <c r="H99" s="91"/>
      <c r="I99" s="217">
        <f t="shared" si="14"/>
        <v>2879630.8974987557</v>
      </c>
      <c r="J99" s="218"/>
      <c r="K99" s="91">
        <f>2955809.66531137+905274</f>
        <v>3861083.66531137</v>
      </c>
      <c r="L99" s="91"/>
      <c r="M99" s="217">
        <f t="shared" si="15"/>
        <v>3861083.66531137</v>
      </c>
      <c r="N99" s="218"/>
      <c r="O99" s="91">
        <v>268728.74736671895</v>
      </c>
      <c r="P99" s="91"/>
      <c r="Q99" s="217">
        <f t="shared" si="16"/>
        <v>268728.74736671895</v>
      </c>
      <c r="R99" s="218"/>
      <c r="S99" s="91">
        <v>104190.32411625152</v>
      </c>
      <c r="T99" s="91"/>
      <c r="U99" s="217">
        <f t="shared" si="17"/>
        <v>104190.32411625152</v>
      </c>
      <c r="V99" s="218"/>
      <c r="W99" s="91">
        <v>0</v>
      </c>
      <c r="X99" s="91"/>
      <c r="Y99" s="217">
        <f t="shared" si="18"/>
        <v>0</v>
      </c>
      <c r="Z99" s="218"/>
      <c r="AA99" s="91">
        <v>0</v>
      </c>
      <c r="AB99" s="91"/>
      <c r="AC99" s="217">
        <f t="shared" si="19"/>
        <v>0</v>
      </c>
      <c r="AD99" s="218"/>
      <c r="AE99" s="91">
        <v>0</v>
      </c>
      <c r="AF99" s="91"/>
      <c r="AG99" s="217">
        <f t="shared" si="20"/>
        <v>0</v>
      </c>
    </row>
    <row r="100" spans="1:33">
      <c r="A100" s="118"/>
      <c r="B100" s="55"/>
      <c r="C100" s="10"/>
      <c r="D100" s="140" t="s">
        <v>353</v>
      </c>
      <c r="E100" s="224"/>
      <c r="G100" s="91">
        <v>675160.06951393071</v>
      </c>
      <c r="H100" s="91"/>
      <c r="I100" s="217">
        <f t="shared" si="14"/>
        <v>675160.06951393071</v>
      </c>
      <c r="J100" s="218"/>
      <c r="K100" s="91">
        <v>1280952.6390476422</v>
      </c>
      <c r="L100" s="91"/>
      <c r="M100" s="217">
        <f t="shared" si="15"/>
        <v>1280952.6390476422</v>
      </c>
      <c r="N100" s="218"/>
      <c r="O100" s="91">
        <v>567659.92832052906</v>
      </c>
      <c r="P100" s="91"/>
      <c r="Q100" s="217">
        <f t="shared" si="16"/>
        <v>567659.92832052906</v>
      </c>
      <c r="R100" s="218"/>
      <c r="S100" s="91">
        <v>186591.29797746151</v>
      </c>
      <c r="T100" s="91"/>
      <c r="U100" s="217">
        <f t="shared" si="17"/>
        <v>186591.29797746151</v>
      </c>
      <c r="V100" s="218"/>
      <c r="W100" s="91">
        <v>0</v>
      </c>
      <c r="X100" s="91"/>
      <c r="Y100" s="217">
        <f t="shared" si="18"/>
        <v>0</v>
      </c>
      <c r="Z100" s="218"/>
      <c r="AA100" s="91">
        <v>0</v>
      </c>
      <c r="AB100" s="91"/>
      <c r="AC100" s="217">
        <f t="shared" si="19"/>
        <v>0</v>
      </c>
      <c r="AD100" s="218"/>
      <c r="AE100" s="91">
        <v>0</v>
      </c>
      <c r="AF100" s="91"/>
      <c r="AG100" s="217">
        <f t="shared" si="20"/>
        <v>0</v>
      </c>
    </row>
    <row r="101" spans="1:33">
      <c r="A101" s="118"/>
      <c r="B101" s="55"/>
      <c r="C101" s="10"/>
      <c r="D101" s="240" t="s">
        <v>360</v>
      </c>
      <c r="E101" s="224"/>
      <c r="G101" s="91">
        <v>0</v>
      </c>
      <c r="H101" s="91"/>
      <c r="I101" s="217">
        <f t="shared" si="14"/>
        <v>0</v>
      </c>
      <c r="J101" s="218"/>
      <c r="K101" s="91">
        <v>0</v>
      </c>
      <c r="L101" s="91"/>
      <c r="M101" s="217">
        <f t="shared" si="15"/>
        <v>0</v>
      </c>
      <c r="N101" s="218"/>
      <c r="O101" s="91">
        <v>13576.001302491106</v>
      </c>
      <c r="P101" s="91"/>
      <c r="Q101" s="217">
        <f t="shared" si="16"/>
        <v>13576.001302491106</v>
      </c>
      <c r="R101" s="218"/>
      <c r="S101" s="91">
        <v>14766.878609727168</v>
      </c>
      <c r="T101" s="91"/>
      <c r="U101" s="217">
        <f t="shared" si="17"/>
        <v>14766.878609727168</v>
      </c>
      <c r="V101" s="218"/>
      <c r="W101" s="91">
        <v>0</v>
      </c>
      <c r="X101" s="91"/>
      <c r="Y101" s="217">
        <f t="shared" si="18"/>
        <v>0</v>
      </c>
      <c r="Z101" s="218"/>
      <c r="AA101" s="91">
        <v>0</v>
      </c>
      <c r="AB101" s="91"/>
      <c r="AC101" s="217">
        <f t="shared" si="19"/>
        <v>0</v>
      </c>
      <c r="AD101" s="218"/>
      <c r="AE101" s="91">
        <v>0</v>
      </c>
      <c r="AF101" s="91"/>
      <c r="AG101" s="217">
        <f t="shared" si="20"/>
        <v>0</v>
      </c>
    </row>
    <row r="102" spans="1:33" ht="13.5" thickBot="1">
      <c r="B102" s="55"/>
      <c r="C102" s="10"/>
      <c r="D102" s="14" t="s">
        <v>8</v>
      </c>
      <c r="E102" s="225"/>
      <c r="G102" s="156">
        <f>SUM(G93:G101)</f>
        <v>3554790.9670126867</v>
      </c>
      <c r="H102" s="156">
        <f>SUM(H93:H101)</f>
        <v>0</v>
      </c>
      <c r="I102" s="156">
        <f>SUM(I93:I101)</f>
        <v>3554790.9670126867</v>
      </c>
      <c r="J102" s="218"/>
      <c r="K102" s="156">
        <f>SUM(K93:K101)</f>
        <v>5142036.3043590123</v>
      </c>
      <c r="L102" s="156">
        <f>SUM(L93:L101)</f>
        <v>0</v>
      </c>
      <c r="M102" s="156">
        <f>SUM(M93:M101)</f>
        <v>5142036.3043590123</v>
      </c>
      <c r="N102" s="218"/>
      <c r="O102" s="156">
        <f>SUM(O93:O101)</f>
        <v>3821137.48827847</v>
      </c>
      <c r="P102" s="156">
        <f>SUM(P93:P101)</f>
        <v>119380.81946619219</v>
      </c>
      <c r="Q102" s="156">
        <f>SUM(Q93:Q101)</f>
        <v>3940518.3077446623</v>
      </c>
      <c r="R102" s="218"/>
      <c r="S102" s="156">
        <f>SUM(S93:S101)</f>
        <v>3349479.4047304867</v>
      </c>
      <c r="T102" s="156">
        <f>SUM(T93:T101)</f>
        <v>115885.54553973905</v>
      </c>
      <c r="U102" s="156">
        <f>SUM(U93:U101)</f>
        <v>3465364.9502702258</v>
      </c>
      <c r="V102" s="218"/>
      <c r="W102" s="156">
        <f>SUM(W93:W101)</f>
        <v>2676340.4194896799</v>
      </c>
      <c r="X102" s="156">
        <f>SUM(X93:X101)</f>
        <v>19713.214199288261</v>
      </c>
      <c r="Y102" s="156">
        <f>SUM(Y93:Y101)</f>
        <v>2696053.6336889681</v>
      </c>
      <c r="Z102" s="218"/>
      <c r="AA102" s="156">
        <f>SUM(AA93:AA101)</f>
        <v>2676971.4646120998</v>
      </c>
      <c r="AB102" s="156">
        <f>SUM(AB93:AB101)</f>
        <v>0</v>
      </c>
      <c r="AC102" s="156">
        <f>SUM(AC93:AC101)</f>
        <v>2676971.4646120998</v>
      </c>
      <c r="AD102" s="218"/>
      <c r="AE102" s="156">
        <f>SUM(AE93:AE101)</f>
        <v>2676971.4646120998</v>
      </c>
      <c r="AF102" s="156">
        <f>SUM(AF93:AF101)</f>
        <v>0</v>
      </c>
      <c r="AG102" s="156">
        <f>SUM(AG93:AG101)</f>
        <v>2676971.4646120998</v>
      </c>
    </row>
    <row r="103" spans="1:33" ht="13.5" thickTop="1">
      <c r="B103" s="15"/>
      <c r="C103" s="141"/>
      <c r="D103" s="141"/>
      <c r="E103" s="15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</row>
    <row r="104" spans="1:33">
      <c r="C104" s="139"/>
      <c r="D104" s="139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</row>
    <row r="105" spans="1:33" ht="15.75">
      <c r="B105" s="5"/>
      <c r="C105" s="5" t="s">
        <v>15</v>
      </c>
      <c r="D105" s="5"/>
      <c r="E105" s="5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</row>
    <row r="106" spans="1:33">
      <c r="B106" s="7" t="s">
        <v>16</v>
      </c>
      <c r="C106" s="7"/>
      <c r="D106" s="7"/>
      <c r="E106" s="7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</row>
    <row r="107" spans="1:33" ht="13.5" thickBot="1">
      <c r="A107" t="s">
        <v>141</v>
      </c>
      <c r="B107" s="15"/>
      <c r="C107" s="15"/>
      <c r="D107" s="11" t="s">
        <v>17</v>
      </c>
      <c r="E107" s="13"/>
      <c r="G107" s="102"/>
      <c r="H107" s="155"/>
      <c r="I107" s="156">
        <f>SUM(G107:H107)</f>
        <v>0</v>
      </c>
      <c r="J107" s="218"/>
      <c r="K107" s="102"/>
      <c r="L107" s="155"/>
      <c r="M107" s="156">
        <f>SUM(K107:L107)</f>
        <v>0</v>
      </c>
      <c r="N107" s="218"/>
      <c r="O107" s="102"/>
      <c r="P107" s="155"/>
      <c r="Q107" s="156">
        <f>SUM(O107:P107)</f>
        <v>0</v>
      </c>
      <c r="R107" s="218"/>
      <c r="S107" s="102"/>
      <c r="T107" s="155"/>
      <c r="U107" s="156">
        <f>SUM(S107:T107)</f>
        <v>0</v>
      </c>
      <c r="V107" s="218"/>
      <c r="W107" s="102"/>
      <c r="X107" s="155"/>
      <c r="Y107" s="156">
        <f>SUM(W107:X107)</f>
        <v>0</v>
      </c>
      <c r="Z107" s="218"/>
      <c r="AA107" s="102"/>
      <c r="AB107" s="155"/>
      <c r="AC107" s="156">
        <f>SUM(AA107:AB107)</f>
        <v>0</v>
      </c>
      <c r="AD107" s="218"/>
      <c r="AE107" s="102"/>
      <c r="AF107" s="155"/>
      <c r="AG107" s="156">
        <f>SUM(AE107:AF107)</f>
        <v>0</v>
      </c>
    </row>
    <row r="108" spans="1:33" ht="13.5" thickTop="1">
      <c r="B108" s="15"/>
      <c r="C108" s="15"/>
      <c r="D108" s="15"/>
      <c r="E108" s="15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</row>
    <row r="109" spans="1:33">
      <c r="B109" s="86" t="s">
        <v>18</v>
      </c>
      <c r="C109" s="86"/>
      <c r="D109" s="86"/>
      <c r="E109" s="7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</row>
    <row r="110" spans="1:33" ht="13.5" thickBot="1">
      <c r="A110" s="118"/>
      <c r="B110" s="87"/>
      <c r="C110" s="87"/>
      <c r="D110" s="143" t="s">
        <v>17</v>
      </c>
      <c r="E110" s="144"/>
      <c r="G110" s="155"/>
      <c r="H110" s="155"/>
      <c r="I110" s="156">
        <f>SUM(G110:H110)</f>
        <v>0</v>
      </c>
      <c r="J110" s="218"/>
      <c r="K110" s="155"/>
      <c r="L110" s="155"/>
      <c r="M110" s="156">
        <f>SUM(K110:L110)</f>
        <v>0</v>
      </c>
      <c r="N110" s="218"/>
      <c r="O110" s="155"/>
      <c r="P110" s="155"/>
      <c r="Q110" s="156">
        <f>SUM(O110:P110)</f>
        <v>0</v>
      </c>
      <c r="R110" s="218"/>
      <c r="S110" s="155"/>
      <c r="T110" s="155"/>
      <c r="U110" s="156">
        <f>SUM(S110:T110)</f>
        <v>0</v>
      </c>
      <c r="V110" s="218"/>
      <c r="W110" s="155"/>
      <c r="X110" s="155"/>
      <c r="Y110" s="156">
        <f>SUM(W110:X110)</f>
        <v>0</v>
      </c>
      <c r="Z110" s="218"/>
      <c r="AA110" s="155"/>
      <c r="AB110" s="155"/>
      <c r="AC110" s="156">
        <f>SUM(AA110:AB110)</f>
        <v>0</v>
      </c>
      <c r="AD110" s="218"/>
      <c r="AE110" s="155"/>
      <c r="AF110" s="155"/>
      <c r="AG110" s="156">
        <f>SUM(AE110:AF110)</f>
        <v>0</v>
      </c>
    </row>
    <row r="111" spans="1:33" ht="13.5" thickTop="1"/>
    <row r="112" spans="1:33" ht="15.75">
      <c r="B112" s="5"/>
      <c r="C112" s="5" t="s">
        <v>19</v>
      </c>
      <c r="D112" s="5"/>
    </row>
    <row r="113" spans="1:33">
      <c r="B113" s="7"/>
      <c r="C113" s="7"/>
      <c r="D113" s="7"/>
      <c r="G113" s="261">
        <f>G$3</f>
        <v>2009</v>
      </c>
      <c r="H113" s="262"/>
      <c r="I113" s="263"/>
      <c r="J113" s="106"/>
      <c r="K113" s="261">
        <f>K$3</f>
        <v>2010</v>
      </c>
      <c r="L113" s="262"/>
      <c r="M113" s="263"/>
      <c r="N113" s="106"/>
      <c r="O113" s="261">
        <f>O$3</f>
        <v>2011</v>
      </c>
      <c r="P113" s="262"/>
      <c r="Q113" s="263"/>
      <c r="R113" s="106"/>
      <c r="S113" s="261">
        <f>S$3</f>
        <v>2012</v>
      </c>
      <c r="T113" s="262"/>
      <c r="U113" s="263"/>
      <c r="V113" s="106"/>
      <c r="W113" s="261">
        <f>W$3</f>
        <v>2013</v>
      </c>
      <c r="X113" s="262"/>
      <c r="Y113" s="263"/>
      <c r="Z113" s="106"/>
      <c r="AA113" s="261">
        <f>AA$3</f>
        <v>2014</v>
      </c>
      <c r="AB113" s="262"/>
      <c r="AC113" s="263"/>
      <c r="AD113" s="106"/>
      <c r="AE113" s="261">
        <f>AE$3</f>
        <v>2015</v>
      </c>
      <c r="AF113" s="262"/>
      <c r="AG113" s="263"/>
    </row>
    <row r="114" spans="1:33">
      <c r="B114" s="15"/>
      <c r="C114" s="10" t="s">
        <v>20</v>
      </c>
      <c r="D114" s="19"/>
      <c r="G114" s="90" t="s">
        <v>328</v>
      </c>
      <c r="H114" s="90" t="s">
        <v>5</v>
      </c>
      <c r="I114" s="90" t="s">
        <v>33</v>
      </c>
      <c r="J114" s="88"/>
      <c r="K114" s="90" t="str">
        <f>$G$9</f>
        <v>Contract</v>
      </c>
      <c r="L114" s="90" t="str">
        <f>$H$9</f>
        <v>Other</v>
      </c>
      <c r="M114" s="90" t="str">
        <f>$I$9</f>
        <v>Total</v>
      </c>
      <c r="N114" s="88"/>
      <c r="O114" s="90" t="str">
        <f>$G$9</f>
        <v>Contract</v>
      </c>
      <c r="P114" s="90" t="str">
        <f>$H$9</f>
        <v>Other</v>
      </c>
      <c r="Q114" s="90" t="str">
        <f>$I$9</f>
        <v>Total</v>
      </c>
      <c r="R114" s="88"/>
      <c r="S114" s="90" t="str">
        <f>$G$9</f>
        <v>Contract</v>
      </c>
      <c r="T114" s="90" t="str">
        <f>$H$9</f>
        <v>Other</v>
      </c>
      <c r="U114" s="90" t="str">
        <f>$I$9</f>
        <v>Total</v>
      </c>
      <c r="V114" s="88"/>
      <c r="W114" s="90" t="str">
        <f>$G$9</f>
        <v>Contract</v>
      </c>
      <c r="X114" s="90" t="str">
        <f>$H$9</f>
        <v>Other</v>
      </c>
      <c r="Y114" s="90" t="str">
        <f>$I$9</f>
        <v>Total</v>
      </c>
      <c r="Z114" s="88"/>
      <c r="AA114" s="90" t="str">
        <f>$G$9</f>
        <v>Contract</v>
      </c>
      <c r="AB114" s="90" t="str">
        <f>$H$9</f>
        <v>Other</v>
      </c>
      <c r="AC114" s="90" t="str">
        <f>$I$9</f>
        <v>Total</v>
      </c>
      <c r="AD114" s="88"/>
      <c r="AE114" s="90" t="str">
        <f>$G$9</f>
        <v>Contract</v>
      </c>
      <c r="AF114" s="90" t="str">
        <f>$H$9</f>
        <v>Other</v>
      </c>
      <c r="AG114" s="90" t="str">
        <f>$I$9</f>
        <v>Total</v>
      </c>
    </row>
    <row r="115" spans="1:33">
      <c r="A115" t="s">
        <v>142</v>
      </c>
      <c r="B115" s="15"/>
      <c r="C115" s="20"/>
      <c r="D115" s="21" t="s">
        <v>4</v>
      </c>
      <c r="G115" s="101"/>
      <c r="H115" s="133"/>
      <c r="I115" s="134">
        <f>SUM(G115:H115)</f>
        <v>0</v>
      </c>
      <c r="J115" s="135"/>
      <c r="K115" s="133"/>
      <c r="L115" s="133"/>
      <c r="M115" s="134">
        <f>SUM(K115:L115)</f>
        <v>0</v>
      </c>
      <c r="N115" s="135"/>
      <c r="O115" s="133"/>
      <c r="P115" s="133"/>
      <c r="Q115" s="134">
        <f>SUM(O115:P115)</f>
        <v>0</v>
      </c>
      <c r="R115" s="135"/>
      <c r="S115" s="133"/>
      <c r="T115" s="133"/>
      <c r="U115" s="134">
        <f>SUM(S115:T115)</f>
        <v>0</v>
      </c>
      <c r="V115" s="135"/>
      <c r="W115" s="133"/>
      <c r="X115" s="133"/>
      <c r="Y115" s="134">
        <f>SUM(W115:X115)</f>
        <v>0</v>
      </c>
      <c r="Z115" s="135"/>
      <c r="AA115" s="133"/>
      <c r="AB115" s="133"/>
      <c r="AC115" s="134">
        <f>SUM(AA115:AB115)</f>
        <v>0</v>
      </c>
      <c r="AD115" s="135"/>
      <c r="AE115" s="133"/>
      <c r="AF115" s="133"/>
      <c r="AG115" s="134">
        <f>SUM(AE115:AF115)</f>
        <v>0</v>
      </c>
    </row>
    <row r="116" spans="1:33">
      <c r="A116" t="s">
        <v>143</v>
      </c>
      <c r="B116" s="15"/>
      <c r="C116" s="10"/>
      <c r="D116" s="19" t="s">
        <v>278</v>
      </c>
      <c r="G116" s="133"/>
      <c r="H116" s="133"/>
      <c r="I116" s="134">
        <f>SUM(G116:H116)</f>
        <v>0</v>
      </c>
      <c r="J116" s="135"/>
      <c r="K116" s="133"/>
      <c r="L116" s="133"/>
      <c r="M116" s="134">
        <f>SUM(K116:L116)</f>
        <v>0</v>
      </c>
      <c r="N116" s="135"/>
      <c r="O116" s="133"/>
      <c r="P116" s="133"/>
      <c r="Q116" s="134">
        <f>SUM(O116:P116)</f>
        <v>0</v>
      </c>
      <c r="R116" s="135"/>
      <c r="S116" s="133"/>
      <c r="T116" s="133"/>
      <c r="U116" s="134">
        <f>SUM(S116:T116)</f>
        <v>0</v>
      </c>
      <c r="V116" s="135"/>
      <c r="W116" s="133"/>
      <c r="X116" s="133"/>
      <c r="Y116" s="134">
        <f>SUM(W116:X116)</f>
        <v>0</v>
      </c>
      <c r="Z116" s="135"/>
      <c r="AA116" s="133"/>
      <c r="AB116" s="133"/>
      <c r="AC116" s="134">
        <f>SUM(AA116:AB116)</f>
        <v>0</v>
      </c>
      <c r="AD116" s="135"/>
      <c r="AE116" s="133"/>
      <c r="AF116" s="133"/>
      <c r="AG116" s="134">
        <f>SUM(AE116:AF116)</f>
        <v>0</v>
      </c>
    </row>
    <row r="117" spans="1:33">
      <c r="B117" s="15"/>
      <c r="C117" s="10"/>
      <c r="D117" s="85" t="s">
        <v>5</v>
      </c>
      <c r="G117" s="133"/>
      <c r="H117" s="133"/>
      <c r="I117" s="134">
        <f>SUM(G117:H117)</f>
        <v>0</v>
      </c>
      <c r="J117" s="135"/>
      <c r="K117" s="133"/>
      <c r="L117" s="133"/>
      <c r="M117" s="134">
        <f>SUM(K117:L117)</f>
        <v>0</v>
      </c>
      <c r="N117" s="135"/>
      <c r="O117" s="133"/>
      <c r="P117" s="133"/>
      <c r="Q117" s="134">
        <f>SUM(O117:P117)</f>
        <v>0</v>
      </c>
      <c r="R117" s="135"/>
      <c r="S117" s="133"/>
      <c r="T117" s="133"/>
      <c r="U117" s="134">
        <f>SUM(S117:T117)</f>
        <v>0</v>
      </c>
      <c r="V117" s="135"/>
      <c r="W117" s="133"/>
      <c r="X117" s="133"/>
      <c r="Y117" s="134">
        <f>SUM(W117:X117)</f>
        <v>0</v>
      </c>
      <c r="Z117" s="135"/>
      <c r="AA117" s="133"/>
      <c r="AB117" s="133"/>
      <c r="AC117" s="134">
        <f>SUM(AA117:AB117)</f>
        <v>0</v>
      </c>
      <c r="AD117" s="135"/>
      <c r="AE117" s="133"/>
      <c r="AF117" s="133"/>
      <c r="AG117" s="134">
        <f>SUM(AE117:AF117)</f>
        <v>0</v>
      </c>
    </row>
    <row r="118" spans="1:33">
      <c r="A118" t="s">
        <v>144</v>
      </c>
      <c r="B118" s="15"/>
      <c r="C118" s="10"/>
      <c r="D118" s="21" t="s">
        <v>6</v>
      </c>
      <c r="G118" s="133"/>
      <c r="H118" s="133"/>
      <c r="I118" s="134">
        <f>SUM(G118:H118)</f>
        <v>0</v>
      </c>
      <c r="J118" s="135"/>
      <c r="K118" s="133"/>
      <c r="L118" s="133"/>
      <c r="M118" s="134">
        <f>SUM(K118:L118)</f>
        <v>0</v>
      </c>
      <c r="N118" s="135"/>
      <c r="O118" s="133"/>
      <c r="P118" s="133"/>
      <c r="Q118" s="134">
        <f>SUM(O118:P118)</f>
        <v>0</v>
      </c>
      <c r="R118" s="135"/>
      <c r="S118" s="133"/>
      <c r="T118" s="133"/>
      <c r="U118" s="134">
        <f>SUM(S118:T118)</f>
        <v>0</v>
      </c>
      <c r="V118" s="135"/>
      <c r="W118" s="133"/>
      <c r="X118" s="133"/>
      <c r="Y118" s="134">
        <f>SUM(W118:X118)</f>
        <v>0</v>
      </c>
      <c r="Z118" s="135"/>
      <c r="AA118" s="133"/>
      <c r="AB118" s="133"/>
      <c r="AC118" s="134">
        <f>SUM(AA118:AB118)</f>
        <v>0</v>
      </c>
      <c r="AD118" s="135"/>
      <c r="AE118" s="133"/>
      <c r="AF118" s="133"/>
      <c r="AG118" s="134">
        <f>SUM(AE118:AF118)</f>
        <v>0</v>
      </c>
    </row>
    <row r="119" spans="1:33">
      <c r="A119" t="s">
        <v>145</v>
      </c>
      <c r="B119" s="15"/>
      <c r="C119" s="10"/>
      <c r="D119" s="22" t="s">
        <v>7</v>
      </c>
      <c r="G119" s="133"/>
      <c r="H119" s="133"/>
      <c r="I119" s="134">
        <f>SUM(G119:H119)</f>
        <v>0</v>
      </c>
      <c r="J119" s="135"/>
      <c r="K119" s="133"/>
      <c r="L119" s="133"/>
      <c r="M119" s="134">
        <f>SUM(K119:L119)</f>
        <v>0</v>
      </c>
      <c r="N119" s="135"/>
      <c r="O119" s="133"/>
      <c r="P119" s="133"/>
      <c r="Q119" s="134">
        <f>SUM(O119:P119)</f>
        <v>0</v>
      </c>
      <c r="R119" s="135"/>
      <c r="S119" s="133"/>
      <c r="T119" s="133"/>
      <c r="U119" s="134">
        <f>SUM(S119:T119)</f>
        <v>0</v>
      </c>
      <c r="V119" s="135"/>
      <c r="W119" s="133"/>
      <c r="X119" s="133"/>
      <c r="Y119" s="134">
        <f>SUM(W119:X119)</f>
        <v>0</v>
      </c>
      <c r="Z119" s="135"/>
      <c r="AA119" s="133"/>
      <c r="AB119" s="133"/>
      <c r="AC119" s="134">
        <f>SUM(AA119:AB119)</f>
        <v>0</v>
      </c>
      <c r="AD119" s="135"/>
      <c r="AE119" s="133"/>
      <c r="AF119" s="133"/>
      <c r="AG119" s="134">
        <f>SUM(AE119:AF119)</f>
        <v>0</v>
      </c>
    </row>
    <row r="120" spans="1:33" ht="13.5" thickBot="1">
      <c r="B120" s="15"/>
      <c r="C120" s="10"/>
      <c r="D120" s="23" t="s">
        <v>8</v>
      </c>
      <c r="G120" s="136">
        <f>SUM(G115:G119)</f>
        <v>0</v>
      </c>
      <c r="H120" s="136">
        <f>SUM(H115:H119)</f>
        <v>0</v>
      </c>
      <c r="I120" s="136">
        <f>SUM(I115:I119)</f>
        <v>0</v>
      </c>
      <c r="J120" s="135"/>
      <c r="K120" s="136">
        <f>SUM(K115:K119)</f>
        <v>0</v>
      </c>
      <c r="L120" s="136">
        <f>SUM(L115:L119)</f>
        <v>0</v>
      </c>
      <c r="M120" s="136">
        <f>SUM(M115:M119)</f>
        <v>0</v>
      </c>
      <c r="N120" s="135"/>
      <c r="O120" s="136">
        <f>SUM(O115:O119)</f>
        <v>0</v>
      </c>
      <c r="P120" s="136">
        <f>SUM(P115:P119)</f>
        <v>0</v>
      </c>
      <c r="Q120" s="136">
        <f>SUM(Q115:Q119)</f>
        <v>0</v>
      </c>
      <c r="R120" s="135"/>
      <c r="S120" s="136">
        <f>SUM(S115:S119)</f>
        <v>0</v>
      </c>
      <c r="T120" s="136">
        <f>SUM(T115:T119)</f>
        <v>0</v>
      </c>
      <c r="U120" s="136">
        <f>SUM(U115:U119)</f>
        <v>0</v>
      </c>
      <c r="V120" s="135"/>
      <c r="W120" s="136">
        <f>SUM(W115:W119)</f>
        <v>0</v>
      </c>
      <c r="X120" s="136">
        <f>SUM(X115:X119)</f>
        <v>0</v>
      </c>
      <c r="Y120" s="136">
        <f>SUM(Y115:Y119)</f>
        <v>0</v>
      </c>
      <c r="Z120" s="135"/>
      <c r="AA120" s="136">
        <f>SUM(AA115:AA119)</f>
        <v>0</v>
      </c>
      <c r="AB120" s="136">
        <f>SUM(AB115:AB119)</f>
        <v>0</v>
      </c>
      <c r="AC120" s="136">
        <f>SUM(AC115:AC119)</f>
        <v>0</v>
      </c>
      <c r="AD120" s="135"/>
      <c r="AE120" s="136">
        <f>SUM(AE115:AE119)</f>
        <v>0</v>
      </c>
      <c r="AF120" s="136">
        <f>SUM(AF115:AF119)</f>
        <v>0</v>
      </c>
      <c r="AG120" s="136">
        <f>SUM(AG115:AG119)</f>
        <v>0</v>
      </c>
    </row>
    <row r="121" spans="1:33" ht="13.5" thickTop="1">
      <c r="B121" s="15"/>
      <c r="C121" s="15"/>
      <c r="D121" s="15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</row>
    <row r="122" spans="1:33">
      <c r="B122" s="15"/>
      <c r="C122" s="10" t="s">
        <v>21</v>
      </c>
      <c r="D122" s="19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</row>
    <row r="123" spans="1:33">
      <c r="A123" t="s">
        <v>146</v>
      </c>
      <c r="B123" s="15"/>
      <c r="C123" s="20"/>
      <c r="D123" s="21" t="s">
        <v>4</v>
      </c>
      <c r="G123" s="133"/>
      <c r="H123" s="133"/>
      <c r="I123" s="134">
        <f>SUM(G123:H123)</f>
        <v>0</v>
      </c>
      <c r="J123" s="135"/>
      <c r="K123" s="133"/>
      <c r="L123" s="133"/>
      <c r="M123" s="134">
        <f>SUM(K123:L123)</f>
        <v>0</v>
      </c>
      <c r="N123" s="135"/>
      <c r="O123" s="133"/>
      <c r="P123" s="133"/>
      <c r="Q123" s="134">
        <f>SUM(O123:P123)</f>
        <v>0</v>
      </c>
      <c r="R123" s="135"/>
      <c r="S123" s="133"/>
      <c r="T123" s="133"/>
      <c r="U123" s="134">
        <f>SUM(S123:T123)</f>
        <v>0</v>
      </c>
      <c r="V123" s="135"/>
      <c r="W123" s="133"/>
      <c r="X123" s="133"/>
      <c r="Y123" s="134">
        <f>SUM(W123:X123)</f>
        <v>0</v>
      </c>
      <c r="Z123" s="135"/>
      <c r="AA123" s="133"/>
      <c r="AB123" s="133"/>
      <c r="AC123" s="134">
        <f>SUM(AA123:AB123)</f>
        <v>0</v>
      </c>
      <c r="AD123" s="135"/>
      <c r="AE123" s="133"/>
      <c r="AF123" s="133"/>
      <c r="AG123" s="134">
        <f>SUM(AE123:AF123)</f>
        <v>0</v>
      </c>
    </row>
    <row r="124" spans="1:33">
      <c r="A124" t="s">
        <v>147</v>
      </c>
      <c r="B124" s="15"/>
      <c r="C124" s="10"/>
      <c r="D124" s="19" t="s">
        <v>278</v>
      </c>
      <c r="G124" s="133"/>
      <c r="H124" s="133"/>
      <c r="I124" s="134">
        <f>SUM(G124:H124)</f>
        <v>0</v>
      </c>
      <c r="J124" s="135"/>
      <c r="K124" s="133"/>
      <c r="L124" s="133"/>
      <c r="M124" s="134">
        <f>SUM(K124:L124)</f>
        <v>0</v>
      </c>
      <c r="N124" s="135"/>
      <c r="O124" s="133"/>
      <c r="P124" s="133"/>
      <c r="Q124" s="134">
        <f>SUM(O124:P124)</f>
        <v>0</v>
      </c>
      <c r="R124" s="135"/>
      <c r="S124" s="133"/>
      <c r="T124" s="133"/>
      <c r="U124" s="134">
        <f>SUM(S124:T124)</f>
        <v>0</v>
      </c>
      <c r="V124" s="135"/>
      <c r="W124" s="133"/>
      <c r="X124" s="133"/>
      <c r="Y124" s="134">
        <f>SUM(W124:X124)</f>
        <v>0</v>
      </c>
      <c r="Z124" s="135"/>
      <c r="AA124" s="133"/>
      <c r="AB124" s="133"/>
      <c r="AC124" s="134">
        <f>SUM(AA124:AB124)</f>
        <v>0</v>
      </c>
      <c r="AD124" s="135"/>
      <c r="AE124" s="133"/>
      <c r="AF124" s="133"/>
      <c r="AG124" s="134">
        <f>SUM(AE124:AF124)</f>
        <v>0</v>
      </c>
    </row>
    <row r="125" spans="1:33">
      <c r="B125" s="15"/>
      <c r="C125" s="10"/>
      <c r="D125" s="85" t="s">
        <v>5</v>
      </c>
      <c r="G125" s="133"/>
      <c r="H125" s="133"/>
      <c r="I125" s="134">
        <f>SUM(G125:H125)</f>
        <v>0</v>
      </c>
      <c r="J125" s="135"/>
      <c r="K125" s="133"/>
      <c r="L125" s="133"/>
      <c r="M125" s="134">
        <f>SUM(K125:L125)</f>
        <v>0</v>
      </c>
      <c r="N125" s="135"/>
      <c r="O125" s="133"/>
      <c r="P125" s="133"/>
      <c r="Q125" s="134">
        <f>SUM(O125:P125)</f>
        <v>0</v>
      </c>
      <c r="R125" s="135"/>
      <c r="S125" s="133"/>
      <c r="T125" s="133"/>
      <c r="U125" s="134">
        <f>SUM(S125:T125)</f>
        <v>0</v>
      </c>
      <c r="V125" s="135"/>
      <c r="W125" s="133"/>
      <c r="X125" s="133"/>
      <c r="Y125" s="134">
        <f>SUM(W125:X125)</f>
        <v>0</v>
      </c>
      <c r="Z125" s="135"/>
      <c r="AA125" s="133"/>
      <c r="AB125" s="133"/>
      <c r="AC125" s="134">
        <f>SUM(AA125:AB125)</f>
        <v>0</v>
      </c>
      <c r="AD125" s="135"/>
      <c r="AE125" s="133"/>
      <c r="AF125" s="133"/>
      <c r="AG125" s="134">
        <f>SUM(AE125:AF125)</f>
        <v>0</v>
      </c>
    </row>
    <row r="126" spans="1:33">
      <c r="A126" t="s">
        <v>148</v>
      </c>
      <c r="B126" s="15"/>
      <c r="C126" s="10"/>
      <c r="D126" s="21" t="s">
        <v>6</v>
      </c>
      <c r="G126" s="133"/>
      <c r="H126" s="133"/>
      <c r="I126" s="134">
        <f>SUM(G126:H126)</f>
        <v>0</v>
      </c>
      <c r="J126" s="135"/>
      <c r="K126" s="133"/>
      <c r="L126" s="133"/>
      <c r="M126" s="134">
        <f>SUM(K126:L126)</f>
        <v>0</v>
      </c>
      <c r="N126" s="135"/>
      <c r="O126" s="133"/>
      <c r="P126" s="133"/>
      <c r="Q126" s="134">
        <f>SUM(O126:P126)</f>
        <v>0</v>
      </c>
      <c r="R126" s="135"/>
      <c r="S126" s="133"/>
      <c r="T126" s="133"/>
      <c r="U126" s="134">
        <f>SUM(S126:T126)</f>
        <v>0</v>
      </c>
      <c r="V126" s="135"/>
      <c r="W126" s="133"/>
      <c r="X126" s="133"/>
      <c r="Y126" s="134">
        <f>SUM(W126:X126)</f>
        <v>0</v>
      </c>
      <c r="Z126" s="135"/>
      <c r="AA126" s="133"/>
      <c r="AB126" s="133"/>
      <c r="AC126" s="134">
        <f>SUM(AA126:AB126)</f>
        <v>0</v>
      </c>
      <c r="AD126" s="135"/>
      <c r="AE126" s="133"/>
      <c r="AF126" s="133"/>
      <c r="AG126" s="134">
        <f>SUM(AE126:AF126)</f>
        <v>0</v>
      </c>
    </row>
    <row r="127" spans="1:33">
      <c r="A127" t="s">
        <v>149</v>
      </c>
      <c r="B127" s="15"/>
      <c r="C127" s="10"/>
      <c r="D127" s="22" t="s">
        <v>7</v>
      </c>
      <c r="G127" s="133"/>
      <c r="H127" s="133"/>
      <c r="I127" s="134">
        <f>SUM(G127:H127)</f>
        <v>0</v>
      </c>
      <c r="J127" s="135"/>
      <c r="K127" s="133"/>
      <c r="L127" s="133"/>
      <c r="M127" s="134">
        <f>SUM(K127:L127)</f>
        <v>0</v>
      </c>
      <c r="N127" s="135"/>
      <c r="O127" s="133"/>
      <c r="P127" s="133"/>
      <c r="Q127" s="134">
        <f>SUM(O127:P127)</f>
        <v>0</v>
      </c>
      <c r="R127" s="135"/>
      <c r="S127" s="133"/>
      <c r="T127" s="133"/>
      <c r="U127" s="134">
        <f>SUM(S127:T127)</f>
        <v>0</v>
      </c>
      <c r="V127" s="135"/>
      <c r="W127" s="133"/>
      <c r="X127" s="133"/>
      <c r="Y127" s="134">
        <f>SUM(W127:X127)</f>
        <v>0</v>
      </c>
      <c r="Z127" s="135"/>
      <c r="AA127" s="133"/>
      <c r="AB127" s="133"/>
      <c r="AC127" s="134">
        <f>SUM(AA127:AB127)</f>
        <v>0</v>
      </c>
      <c r="AD127" s="135"/>
      <c r="AE127" s="133"/>
      <c r="AF127" s="133"/>
      <c r="AG127" s="134">
        <f>SUM(AE127:AF127)</f>
        <v>0</v>
      </c>
    </row>
    <row r="128" spans="1:33" ht="13.5" thickBot="1">
      <c r="B128" s="15"/>
      <c r="C128" s="10"/>
      <c r="D128" s="23" t="s">
        <v>8</v>
      </c>
      <c r="G128" s="136">
        <f>SUM(G123:G127)</f>
        <v>0</v>
      </c>
      <c r="H128" s="136">
        <f>SUM(H123:H127)</f>
        <v>0</v>
      </c>
      <c r="I128" s="136">
        <f>SUM(I123:I127)</f>
        <v>0</v>
      </c>
      <c r="J128" s="135"/>
      <c r="K128" s="136">
        <f>SUM(K123:K127)</f>
        <v>0</v>
      </c>
      <c r="L128" s="136">
        <f>SUM(L123:L127)</f>
        <v>0</v>
      </c>
      <c r="M128" s="136">
        <f>SUM(M123:M127)</f>
        <v>0</v>
      </c>
      <c r="N128" s="135"/>
      <c r="O128" s="136">
        <f>SUM(O123:O127)</f>
        <v>0</v>
      </c>
      <c r="P128" s="136">
        <f>SUM(P123:P127)</f>
        <v>0</v>
      </c>
      <c r="Q128" s="136">
        <f>SUM(Q123:Q127)</f>
        <v>0</v>
      </c>
      <c r="R128" s="135"/>
      <c r="S128" s="136">
        <f>SUM(S123:S127)</f>
        <v>0</v>
      </c>
      <c r="T128" s="136">
        <f>SUM(T123:T127)</f>
        <v>0</v>
      </c>
      <c r="U128" s="136">
        <f>SUM(U123:U127)</f>
        <v>0</v>
      </c>
      <c r="V128" s="135"/>
      <c r="W128" s="136">
        <f>SUM(W123:W127)</f>
        <v>0</v>
      </c>
      <c r="X128" s="136">
        <f>SUM(X123:X127)</f>
        <v>0</v>
      </c>
      <c r="Y128" s="136">
        <f>SUM(Y123:Y127)</f>
        <v>0</v>
      </c>
      <c r="Z128" s="135"/>
      <c r="AA128" s="136">
        <f>SUM(AA123:AA127)</f>
        <v>0</v>
      </c>
      <c r="AB128" s="136">
        <f>SUM(AB123:AB127)</f>
        <v>0</v>
      </c>
      <c r="AC128" s="136">
        <f>SUM(AC123:AC127)</f>
        <v>0</v>
      </c>
      <c r="AD128" s="135"/>
      <c r="AE128" s="136">
        <f>SUM(AE123:AE127)</f>
        <v>0</v>
      </c>
      <c r="AF128" s="136">
        <f>SUM(AF123:AF127)</f>
        <v>0</v>
      </c>
      <c r="AG128" s="136">
        <f>SUM(AG123:AG127)</f>
        <v>0</v>
      </c>
    </row>
    <row r="129" spans="1:33" ht="16.5" thickTop="1">
      <c r="B129" s="221"/>
      <c r="C129" s="5" t="s">
        <v>355</v>
      </c>
      <c r="D129" s="221"/>
    </row>
    <row r="130" spans="1:33">
      <c r="B130" s="223"/>
      <c r="C130" s="223"/>
      <c r="D130" s="223"/>
      <c r="G130" s="261">
        <f>G$3</f>
        <v>2009</v>
      </c>
      <c r="H130" s="262"/>
      <c r="I130" s="263"/>
      <c r="J130" s="106"/>
      <c r="K130" s="261">
        <f>K$3</f>
        <v>2010</v>
      </c>
      <c r="L130" s="262"/>
      <c r="M130" s="263"/>
      <c r="N130" s="106"/>
      <c r="O130" s="261">
        <f>O$3</f>
        <v>2011</v>
      </c>
      <c r="P130" s="262"/>
      <c r="Q130" s="263"/>
      <c r="R130" s="106"/>
      <c r="S130" s="261">
        <f>S$3</f>
        <v>2012</v>
      </c>
      <c r="T130" s="262"/>
      <c r="U130" s="263"/>
      <c r="V130" s="106"/>
      <c r="W130" s="261">
        <f>W$3</f>
        <v>2013</v>
      </c>
      <c r="X130" s="262"/>
      <c r="Y130" s="263"/>
      <c r="Z130" s="106"/>
      <c r="AA130" s="261">
        <f>AA$3</f>
        <v>2014</v>
      </c>
      <c r="AB130" s="262"/>
      <c r="AC130" s="263"/>
      <c r="AD130" s="106"/>
      <c r="AE130" s="261">
        <f>AE$3</f>
        <v>2015</v>
      </c>
      <c r="AF130" s="262"/>
      <c r="AG130" s="263"/>
    </row>
    <row r="131" spans="1:33" ht="13.5" customHeight="1">
      <c r="A131" s="118"/>
      <c r="B131" s="55"/>
      <c r="C131" s="10" t="s">
        <v>350</v>
      </c>
      <c r="D131" s="140"/>
      <c r="E131" s="15"/>
      <c r="G131" s="90" t="s">
        <v>328</v>
      </c>
      <c r="H131" s="90" t="s">
        <v>5</v>
      </c>
      <c r="I131" s="90" t="s">
        <v>33</v>
      </c>
      <c r="J131" s="88"/>
      <c r="K131" s="90" t="str">
        <f>$G$9</f>
        <v>Contract</v>
      </c>
      <c r="L131" s="90" t="str">
        <f>$H$9</f>
        <v>Other</v>
      </c>
      <c r="M131" s="90" t="str">
        <f>$I$9</f>
        <v>Total</v>
      </c>
      <c r="N131" s="88"/>
      <c r="O131" s="90" t="str">
        <f>$G$9</f>
        <v>Contract</v>
      </c>
      <c r="P131" s="90" t="str">
        <f>$H$9</f>
        <v>Other</v>
      </c>
      <c r="Q131" s="90" t="str">
        <f>$I$9</f>
        <v>Total</v>
      </c>
      <c r="R131" s="88"/>
      <c r="S131" s="90" t="str">
        <f>$G$9</f>
        <v>Contract</v>
      </c>
      <c r="T131" s="90" t="str">
        <f>$H$9</f>
        <v>Other</v>
      </c>
      <c r="U131" s="90" t="str">
        <f>$I$9</f>
        <v>Total</v>
      </c>
      <c r="V131" s="88"/>
      <c r="W131" s="90" t="str">
        <f>$G$9</f>
        <v>Contract</v>
      </c>
      <c r="X131" s="90" t="str">
        <f>$H$9</f>
        <v>Other</v>
      </c>
      <c r="Y131" s="90" t="str">
        <f>$I$9</f>
        <v>Total</v>
      </c>
      <c r="Z131" s="88"/>
      <c r="AA131" s="90" t="str">
        <f>$G$9</f>
        <v>Contract</v>
      </c>
      <c r="AB131" s="90" t="str">
        <f>$H$9</f>
        <v>Other</v>
      </c>
      <c r="AC131" s="90" t="str">
        <f>$I$9</f>
        <v>Total</v>
      </c>
      <c r="AD131" s="88"/>
      <c r="AE131" s="90" t="str">
        <f>$G$9</f>
        <v>Contract</v>
      </c>
      <c r="AF131" s="90" t="str">
        <f>$H$9</f>
        <v>Other</v>
      </c>
      <c r="AG131" s="90" t="str">
        <f>$I$9</f>
        <v>Total</v>
      </c>
    </row>
    <row r="132" spans="1:33" ht="13.5" customHeight="1">
      <c r="A132" s="118"/>
      <c r="B132" s="55"/>
      <c r="C132" s="20"/>
      <c r="D132" s="140" t="s">
        <v>4</v>
      </c>
      <c r="E132" s="15"/>
      <c r="G132" s="91">
        <v>0</v>
      </c>
      <c r="H132" s="91"/>
      <c r="I132" s="217">
        <f t="shared" ref="I132:I140" si="21">SUM(G132:H132)</f>
        <v>0</v>
      </c>
      <c r="J132" s="88"/>
      <c r="K132" s="91">
        <v>0</v>
      </c>
      <c r="L132" s="91"/>
      <c r="M132" s="217">
        <f t="shared" ref="M132:M140" si="22">SUM(K132:L132)</f>
        <v>0</v>
      </c>
      <c r="N132" s="88"/>
      <c r="O132" s="91">
        <v>23551.465563765752</v>
      </c>
      <c r="P132" s="91"/>
      <c r="Q132" s="217">
        <f t="shared" ref="Q132:Q140" si="23">SUM(O132:P132)</f>
        <v>23551.465563765752</v>
      </c>
      <c r="R132" s="88"/>
      <c r="S132" s="91">
        <v>22907.875594249388</v>
      </c>
      <c r="T132" s="91"/>
      <c r="U132" s="217">
        <f t="shared" ref="U132:U140" si="24">SUM(S132:T132)</f>
        <v>22907.875594249388</v>
      </c>
      <c r="V132" s="88"/>
      <c r="W132" s="91">
        <v>21897.713006067414</v>
      </c>
      <c r="X132" s="91"/>
      <c r="Y132" s="217">
        <f t="shared" ref="Y132:Y140" si="25">SUM(W132:X132)</f>
        <v>21897.713006067414</v>
      </c>
      <c r="Z132" s="88"/>
      <c r="AA132" s="91">
        <v>23586.177161398369</v>
      </c>
      <c r="AB132" s="91"/>
      <c r="AC132" s="217">
        <f t="shared" ref="AC132:AC140" si="26">SUM(AA132:AB132)</f>
        <v>23586.177161398369</v>
      </c>
      <c r="AD132" s="88"/>
      <c r="AE132" s="91">
        <v>23586.177161398369</v>
      </c>
      <c r="AF132" s="91"/>
      <c r="AG132" s="217">
        <f t="shared" ref="AG132:AG140" si="27">SUM(AE132:AF132)</f>
        <v>23586.177161398369</v>
      </c>
    </row>
    <row r="133" spans="1:33" ht="13.5" customHeight="1">
      <c r="A133" s="118"/>
      <c r="B133" s="55"/>
      <c r="C133" s="10"/>
      <c r="D133" s="140" t="s">
        <v>278</v>
      </c>
      <c r="E133" s="15"/>
      <c r="G133" s="91">
        <v>0</v>
      </c>
      <c r="H133" s="91"/>
      <c r="I133" s="217">
        <f t="shared" si="21"/>
        <v>0</v>
      </c>
      <c r="J133" s="88"/>
      <c r="K133" s="91">
        <v>0</v>
      </c>
      <c r="L133" s="91"/>
      <c r="M133" s="217">
        <f t="shared" si="22"/>
        <v>0</v>
      </c>
      <c r="N133" s="88"/>
      <c r="O133" s="91">
        <v>0</v>
      </c>
      <c r="P133" s="91"/>
      <c r="Q133" s="217">
        <f t="shared" si="23"/>
        <v>0</v>
      </c>
      <c r="R133" s="88"/>
      <c r="S133" s="91">
        <v>0</v>
      </c>
      <c r="T133" s="91"/>
      <c r="U133" s="217">
        <f t="shared" si="24"/>
        <v>0</v>
      </c>
      <c r="V133" s="88"/>
      <c r="W133" s="91">
        <v>7457.4597444685151</v>
      </c>
      <c r="X133" s="91"/>
      <c r="Y133" s="217">
        <f t="shared" si="25"/>
        <v>7457.4597444685151</v>
      </c>
      <c r="Z133" s="88"/>
      <c r="AA133" s="91">
        <v>8940.4564259298058</v>
      </c>
      <c r="AB133" s="91"/>
      <c r="AC133" s="217">
        <f t="shared" si="26"/>
        <v>8940.4564259298058</v>
      </c>
      <c r="AD133" s="88"/>
      <c r="AE133" s="91">
        <v>8940.4564259298058</v>
      </c>
      <c r="AF133" s="91"/>
      <c r="AG133" s="217">
        <f t="shared" si="27"/>
        <v>8940.4564259298058</v>
      </c>
    </row>
    <row r="134" spans="1:33" ht="13.5" customHeight="1">
      <c r="A134" s="118"/>
      <c r="B134" s="55"/>
      <c r="C134" s="10"/>
      <c r="D134" s="142" t="s">
        <v>5</v>
      </c>
      <c r="E134" s="15"/>
      <c r="G134" s="91"/>
      <c r="H134" s="91"/>
      <c r="I134" s="217">
        <f t="shared" si="21"/>
        <v>0</v>
      </c>
      <c r="J134" s="88"/>
      <c r="K134" s="91"/>
      <c r="L134" s="91"/>
      <c r="M134" s="217">
        <f t="shared" si="22"/>
        <v>0</v>
      </c>
      <c r="N134" s="88"/>
      <c r="O134" s="91"/>
      <c r="P134" s="91"/>
      <c r="Q134" s="217">
        <f t="shared" si="23"/>
        <v>0</v>
      </c>
      <c r="R134" s="88"/>
      <c r="S134" s="91"/>
      <c r="T134" s="91"/>
      <c r="U134" s="217">
        <f t="shared" si="24"/>
        <v>0</v>
      </c>
      <c r="V134" s="88"/>
      <c r="W134" s="91"/>
      <c r="X134" s="91"/>
      <c r="Y134" s="217">
        <f t="shared" si="25"/>
        <v>0</v>
      </c>
      <c r="Z134" s="88"/>
      <c r="AA134" s="91"/>
      <c r="AB134" s="91"/>
      <c r="AC134" s="217">
        <f t="shared" si="26"/>
        <v>0</v>
      </c>
      <c r="AD134" s="88"/>
      <c r="AE134" s="91"/>
      <c r="AF134" s="91"/>
      <c r="AG134" s="217">
        <f t="shared" si="27"/>
        <v>0</v>
      </c>
    </row>
    <row r="135" spans="1:33" ht="13.5" customHeight="1">
      <c r="A135" s="118"/>
      <c r="B135" s="55"/>
      <c r="C135" s="10"/>
      <c r="D135" s="140" t="s">
        <v>6</v>
      </c>
      <c r="E135" s="15"/>
      <c r="G135" s="91">
        <v>0</v>
      </c>
      <c r="H135" s="91"/>
      <c r="I135" s="217">
        <f t="shared" si="21"/>
        <v>0</v>
      </c>
      <c r="J135" s="88"/>
      <c r="K135" s="91">
        <v>0</v>
      </c>
      <c r="L135" s="91"/>
      <c r="M135" s="217">
        <f t="shared" si="22"/>
        <v>0</v>
      </c>
      <c r="N135" s="88"/>
      <c r="O135" s="91">
        <v>63909.344163774556</v>
      </c>
      <c r="P135" s="91"/>
      <c r="Q135" s="217">
        <f t="shared" si="23"/>
        <v>63909.344163774556</v>
      </c>
      <c r="R135" s="88"/>
      <c r="S135" s="91">
        <v>70779.998854459045</v>
      </c>
      <c r="T135" s="91"/>
      <c r="U135" s="217">
        <f t="shared" si="24"/>
        <v>70779.998854459045</v>
      </c>
      <c r="V135" s="88"/>
      <c r="W135" s="91">
        <v>76330.339887140261</v>
      </c>
      <c r="X135" s="91"/>
      <c r="Y135" s="217">
        <f t="shared" si="25"/>
        <v>76330.339887140261</v>
      </c>
      <c r="Z135" s="88"/>
      <c r="AA135" s="91">
        <v>84664.384202079425</v>
      </c>
      <c r="AB135" s="91"/>
      <c r="AC135" s="217">
        <f t="shared" si="26"/>
        <v>84664.384202079425</v>
      </c>
      <c r="AD135" s="88"/>
      <c r="AE135" s="91">
        <v>84664.384202079425</v>
      </c>
      <c r="AF135" s="91"/>
      <c r="AG135" s="217">
        <f t="shared" si="27"/>
        <v>84664.384202079425</v>
      </c>
    </row>
    <row r="136" spans="1:33">
      <c r="A136" s="118"/>
      <c r="B136" s="55"/>
      <c r="C136" s="10"/>
      <c r="D136" s="140" t="s">
        <v>7</v>
      </c>
      <c r="E136" s="144"/>
      <c r="G136" s="91">
        <v>0</v>
      </c>
      <c r="H136" s="91"/>
      <c r="I136" s="217">
        <f t="shared" si="21"/>
        <v>0</v>
      </c>
      <c r="J136" s="218"/>
      <c r="K136" s="91">
        <v>0</v>
      </c>
      <c r="L136" s="91"/>
      <c r="M136" s="217">
        <f t="shared" si="22"/>
        <v>0</v>
      </c>
      <c r="N136" s="218"/>
      <c r="O136" s="91">
        <v>0</v>
      </c>
      <c r="P136" s="91"/>
      <c r="Q136" s="217">
        <f t="shared" si="23"/>
        <v>0</v>
      </c>
      <c r="R136" s="218"/>
      <c r="S136" s="91">
        <v>0</v>
      </c>
      <c r="T136" s="91"/>
      <c r="U136" s="217">
        <f t="shared" si="24"/>
        <v>0</v>
      </c>
      <c r="V136" s="218"/>
      <c r="W136" s="91">
        <v>0</v>
      </c>
      <c r="X136" s="91"/>
      <c r="Y136" s="217">
        <f t="shared" si="25"/>
        <v>0</v>
      </c>
      <c r="Z136" s="218"/>
      <c r="AA136" s="91">
        <v>0</v>
      </c>
      <c r="AB136" s="91"/>
      <c r="AC136" s="217">
        <f t="shared" si="26"/>
        <v>0</v>
      </c>
      <c r="AD136" s="218"/>
      <c r="AE136" s="91">
        <v>0</v>
      </c>
      <c r="AF136" s="91"/>
      <c r="AG136" s="217">
        <f t="shared" si="27"/>
        <v>0</v>
      </c>
    </row>
    <row r="137" spans="1:33">
      <c r="A137" s="118"/>
      <c r="B137" s="55"/>
      <c r="C137" s="10" t="s">
        <v>351</v>
      </c>
      <c r="D137" s="140"/>
      <c r="E137" s="144"/>
      <c r="G137" s="91"/>
      <c r="H137" s="91"/>
      <c r="I137" s="217">
        <f t="shared" si="21"/>
        <v>0</v>
      </c>
      <c r="J137" s="218"/>
      <c r="K137" s="91"/>
      <c r="L137" s="91"/>
      <c r="M137" s="217">
        <f t="shared" si="22"/>
        <v>0</v>
      </c>
      <c r="N137" s="218"/>
      <c r="O137" s="91"/>
      <c r="P137" s="91"/>
      <c r="Q137" s="217">
        <f t="shared" si="23"/>
        <v>0</v>
      </c>
      <c r="R137" s="218"/>
      <c r="S137" s="91"/>
      <c r="T137" s="91"/>
      <c r="U137" s="217">
        <f t="shared" si="24"/>
        <v>0</v>
      </c>
      <c r="V137" s="218"/>
      <c r="W137" s="91"/>
      <c r="X137" s="91"/>
      <c r="Y137" s="217">
        <f t="shared" si="25"/>
        <v>0</v>
      </c>
      <c r="Z137" s="218"/>
      <c r="AA137" s="91"/>
      <c r="AB137" s="91"/>
      <c r="AC137" s="217">
        <f t="shared" si="26"/>
        <v>0</v>
      </c>
      <c r="AD137" s="218"/>
      <c r="AE137" s="91"/>
      <c r="AF137" s="91"/>
      <c r="AG137" s="217">
        <f t="shared" si="27"/>
        <v>0</v>
      </c>
    </row>
    <row r="138" spans="1:33">
      <c r="A138" s="118"/>
      <c r="B138" s="55"/>
      <c r="C138" s="20"/>
      <c r="D138" s="140" t="s">
        <v>352</v>
      </c>
      <c r="E138" s="144"/>
      <c r="G138" s="91">
        <v>0</v>
      </c>
      <c r="H138" s="91"/>
      <c r="I138" s="217">
        <f t="shared" si="21"/>
        <v>0</v>
      </c>
      <c r="J138" s="218"/>
      <c r="K138" s="91">
        <v>0</v>
      </c>
      <c r="L138" s="91"/>
      <c r="M138" s="217">
        <f t="shared" si="22"/>
        <v>0</v>
      </c>
      <c r="N138" s="218"/>
      <c r="O138" s="91">
        <v>40754.588908659563</v>
      </c>
      <c r="P138" s="91"/>
      <c r="Q138" s="217">
        <f t="shared" si="23"/>
        <v>40754.588908659563</v>
      </c>
      <c r="R138" s="218"/>
      <c r="S138" s="91">
        <v>30747.079240806645</v>
      </c>
      <c r="T138" s="91"/>
      <c r="U138" s="217">
        <f t="shared" si="24"/>
        <v>30747.079240806645</v>
      </c>
      <c r="V138" s="218"/>
      <c r="W138" s="91">
        <v>0</v>
      </c>
      <c r="X138" s="91"/>
      <c r="Y138" s="217">
        <f t="shared" si="25"/>
        <v>0</v>
      </c>
      <c r="Z138" s="218"/>
      <c r="AA138" s="91">
        <v>0</v>
      </c>
      <c r="AB138" s="91"/>
      <c r="AC138" s="217">
        <f t="shared" si="26"/>
        <v>0</v>
      </c>
      <c r="AD138" s="218"/>
      <c r="AE138" s="91">
        <v>0</v>
      </c>
      <c r="AF138" s="91"/>
      <c r="AG138" s="217">
        <f t="shared" si="27"/>
        <v>0</v>
      </c>
    </row>
    <row r="139" spans="1:33">
      <c r="A139" s="118"/>
      <c r="B139" s="55"/>
      <c r="C139" s="10"/>
      <c r="D139" s="140" t="s">
        <v>353</v>
      </c>
      <c r="E139" s="144"/>
      <c r="G139" s="91">
        <v>0</v>
      </c>
      <c r="H139" s="91"/>
      <c r="I139" s="217">
        <f t="shared" si="21"/>
        <v>0</v>
      </c>
      <c r="J139" s="218"/>
      <c r="K139" s="91">
        <v>0</v>
      </c>
      <c r="L139" s="91"/>
      <c r="M139" s="217">
        <f t="shared" si="22"/>
        <v>0</v>
      </c>
      <c r="N139" s="218"/>
      <c r="O139" s="91">
        <v>133898.40921233693</v>
      </c>
      <c r="P139" s="91"/>
      <c r="Q139" s="217">
        <f t="shared" si="23"/>
        <v>133898.40921233693</v>
      </c>
      <c r="R139" s="218"/>
      <c r="S139" s="91">
        <v>63291.260979833954</v>
      </c>
      <c r="T139" s="91"/>
      <c r="U139" s="217">
        <f t="shared" si="24"/>
        <v>63291.260979833954</v>
      </c>
      <c r="V139" s="218"/>
      <c r="W139" s="91">
        <v>0</v>
      </c>
      <c r="X139" s="91"/>
      <c r="Y139" s="217">
        <f t="shared" si="25"/>
        <v>0</v>
      </c>
      <c r="Z139" s="218"/>
      <c r="AA139" s="91">
        <v>0</v>
      </c>
      <c r="AB139" s="91"/>
      <c r="AC139" s="217">
        <f t="shared" si="26"/>
        <v>0</v>
      </c>
      <c r="AD139" s="218"/>
      <c r="AE139" s="91">
        <v>0</v>
      </c>
      <c r="AF139" s="91"/>
      <c r="AG139" s="217">
        <f t="shared" si="27"/>
        <v>0</v>
      </c>
    </row>
    <row r="140" spans="1:33">
      <c r="A140" s="118"/>
      <c r="B140" s="55"/>
      <c r="C140" s="10"/>
      <c r="D140" s="240" t="s">
        <v>354</v>
      </c>
      <c r="E140" s="144"/>
      <c r="G140" s="91">
        <v>0</v>
      </c>
      <c r="H140" s="91"/>
      <c r="I140" s="217">
        <f t="shared" si="21"/>
        <v>0</v>
      </c>
      <c r="J140" s="218"/>
      <c r="K140" s="91">
        <v>0</v>
      </c>
      <c r="L140" s="91"/>
      <c r="M140" s="217">
        <f t="shared" si="22"/>
        <v>0</v>
      </c>
      <c r="N140" s="218"/>
      <c r="O140" s="91">
        <v>294348.91522419936</v>
      </c>
      <c r="P140" s="91"/>
      <c r="Q140" s="217">
        <f t="shared" si="23"/>
        <v>294348.91522419936</v>
      </c>
      <c r="R140" s="218"/>
      <c r="S140" s="91">
        <v>310803.61454448407</v>
      </c>
      <c r="T140" s="91"/>
      <c r="U140" s="217">
        <f t="shared" si="24"/>
        <v>310803.61454448407</v>
      </c>
      <c r="V140" s="218"/>
      <c r="W140" s="91">
        <v>227910.70920640574</v>
      </c>
      <c r="X140" s="91"/>
      <c r="Y140" s="217">
        <f t="shared" si="25"/>
        <v>227910.70920640574</v>
      </c>
      <c r="Z140" s="218"/>
      <c r="AA140" s="91">
        <v>219396.53571174384</v>
      </c>
      <c r="AB140" s="91"/>
      <c r="AC140" s="217">
        <f t="shared" si="26"/>
        <v>219396.53571174384</v>
      </c>
      <c r="AD140" s="218"/>
      <c r="AE140" s="91">
        <v>94011.210444839875</v>
      </c>
      <c r="AF140" s="91"/>
      <c r="AG140" s="217">
        <f t="shared" si="27"/>
        <v>94011.210444839875</v>
      </c>
    </row>
    <row r="141" spans="1:33" ht="13.5" thickBot="1">
      <c r="B141" s="55"/>
      <c r="C141" s="10"/>
      <c r="D141" s="23" t="s">
        <v>8</v>
      </c>
      <c r="G141" s="136">
        <f>SUM(G132:G140)</f>
        <v>0</v>
      </c>
      <c r="H141" s="136">
        <f>SUM(H132:H140)</f>
        <v>0</v>
      </c>
      <c r="I141" s="136">
        <f>SUM(I132:I140)</f>
        <v>0</v>
      </c>
      <c r="J141" s="135"/>
      <c r="K141" s="136">
        <f>SUM(K132:K140)</f>
        <v>0</v>
      </c>
      <c r="L141" s="136">
        <f>SUM(L132:L140)</f>
        <v>0</v>
      </c>
      <c r="M141" s="136">
        <f>SUM(M132:M140)</f>
        <v>0</v>
      </c>
      <c r="N141" s="135"/>
      <c r="O141" s="136">
        <f>SUM(O132:O140)</f>
        <v>556462.72307273617</v>
      </c>
      <c r="P141" s="136">
        <f>SUM(P132:P140)</f>
        <v>0</v>
      </c>
      <c r="Q141" s="136">
        <f>SUM(Q132:Q140)</f>
        <v>556462.72307273617</v>
      </c>
      <c r="R141" s="135"/>
      <c r="S141" s="136">
        <f>SUM(S132:S140)</f>
        <v>498529.82921383309</v>
      </c>
      <c r="T141" s="136">
        <f>SUM(T132:T140)</f>
        <v>0</v>
      </c>
      <c r="U141" s="136">
        <f>SUM(U132:U140)</f>
        <v>498529.82921383309</v>
      </c>
      <c r="V141" s="135"/>
      <c r="W141" s="136">
        <f>SUM(W132:W140)</f>
        <v>333596.22184408194</v>
      </c>
      <c r="X141" s="136">
        <f>SUM(X132:X140)</f>
        <v>0</v>
      </c>
      <c r="Y141" s="136">
        <f>SUM(Y132:Y140)</f>
        <v>333596.22184408194</v>
      </c>
      <c r="Z141" s="135"/>
      <c r="AA141" s="136">
        <f>SUM(AA132:AA140)</f>
        <v>336587.55350115144</v>
      </c>
      <c r="AB141" s="136">
        <f>SUM(AB132:AB140)</f>
        <v>0</v>
      </c>
      <c r="AC141" s="136">
        <f>SUM(AC132:AC140)</f>
        <v>336587.55350115144</v>
      </c>
      <c r="AD141" s="135"/>
      <c r="AE141" s="136">
        <f>SUM(AE132:AE140)</f>
        <v>211202.22823424748</v>
      </c>
      <c r="AF141" s="136">
        <f>SUM(AF132:AF140)</f>
        <v>0</v>
      </c>
      <c r="AG141" s="136">
        <f>SUM(AG132:AG140)</f>
        <v>211202.22823424748</v>
      </c>
    </row>
    <row r="142" spans="1:33" ht="13.5" thickTop="1">
      <c r="B142" s="55"/>
      <c r="C142" s="10"/>
      <c r="D142" s="23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</row>
    <row r="143" spans="1:33">
      <c r="B143" s="55"/>
      <c r="C143" s="141"/>
      <c r="D143" s="141"/>
    </row>
    <row r="144" spans="1:33" ht="13.5" thickBot="1">
      <c r="B144" s="55"/>
      <c r="C144" s="10"/>
      <c r="D144" s="23" t="s">
        <v>22</v>
      </c>
      <c r="G144" s="136">
        <f>SUM(G141,G128,G120)</f>
        <v>0</v>
      </c>
      <c r="H144" s="136">
        <f>SUM(H141,H128,H120)</f>
        <v>0</v>
      </c>
      <c r="I144" s="136">
        <f>SUM(I141,I128,I120)</f>
        <v>0</v>
      </c>
      <c r="J144" s="135"/>
      <c r="K144" s="136">
        <f>SUM(K141,K128,K120)</f>
        <v>0</v>
      </c>
      <c r="L144" s="136">
        <f>SUM(L141,L128,L120)</f>
        <v>0</v>
      </c>
      <c r="M144" s="136">
        <f>SUM(M141,M128,M120)</f>
        <v>0</v>
      </c>
      <c r="N144" s="135"/>
      <c r="O144" s="136">
        <f>SUM(O141,O128,O120)</f>
        <v>556462.72307273617</v>
      </c>
      <c r="P144" s="136">
        <f>SUM(P141,P128,P120)</f>
        <v>0</v>
      </c>
      <c r="Q144" s="136">
        <f>SUM(Q141,Q128,Q120)</f>
        <v>556462.72307273617</v>
      </c>
      <c r="R144" s="135"/>
      <c r="S144" s="136">
        <f>SUM(S141,S128,S120)</f>
        <v>498529.82921383309</v>
      </c>
      <c r="T144" s="136">
        <f>SUM(T141,T128,T120)</f>
        <v>0</v>
      </c>
      <c r="U144" s="136">
        <f>SUM(U141,U128,U120)</f>
        <v>498529.82921383309</v>
      </c>
      <c r="V144" s="135"/>
      <c r="W144" s="136">
        <f>SUM(W141,W128,W120)</f>
        <v>333596.22184408194</v>
      </c>
      <c r="X144" s="136">
        <f>SUM(X141,X128,X120)</f>
        <v>0</v>
      </c>
      <c r="Y144" s="136">
        <f>SUM(Y141,Y128,Y120)</f>
        <v>333596.22184408194</v>
      </c>
      <c r="Z144" s="135"/>
      <c r="AA144" s="136">
        <f>SUM(AA141,AA128,AA120)</f>
        <v>336587.55350115144</v>
      </c>
      <c r="AB144" s="136">
        <f>SUM(AB141,AB128,AB120)</f>
        <v>0</v>
      </c>
      <c r="AC144" s="136">
        <f>SUM(AC141,AC128,AC120)</f>
        <v>336587.55350115144</v>
      </c>
      <c r="AD144" s="135"/>
      <c r="AE144" s="136">
        <f>SUM(AE141,AE128,AE120)</f>
        <v>211202.22823424748</v>
      </c>
      <c r="AF144" s="136">
        <f>SUM(AF141,AF128,AF120)</f>
        <v>0</v>
      </c>
      <c r="AG144" s="136">
        <f>SUM(AG141,AG128,AG120)</f>
        <v>211202.22823424748</v>
      </c>
    </row>
    <row r="145" spans="3:33" ht="13.5" thickTop="1">
      <c r="C145" s="139"/>
      <c r="D145" s="139"/>
    </row>
    <row r="146" spans="3:33">
      <c r="C146" s="139"/>
      <c r="D146" s="139"/>
    </row>
    <row r="147" spans="3:33" ht="13.5" thickBot="1">
      <c r="D147" s="103" t="s">
        <v>40</v>
      </c>
      <c r="G147" s="242">
        <f>SUM(G25,G49,G73,G87,G102,G107,G110,G144)</f>
        <v>10281905.708226752</v>
      </c>
      <c r="H147" s="242">
        <f>SUM(H25,H49,H73,H87,H102,H107,H110,H144)</f>
        <v>0</v>
      </c>
      <c r="I147" s="242">
        <f>SUM(I25,I49,I73,I87,I102,I107,I110,I144)</f>
        <v>10281905.708226752</v>
      </c>
      <c r="K147" s="242">
        <f>SUM(K25,K49,K73,K87,K102,K107,K110,K144)</f>
        <v>28666897.581727747</v>
      </c>
      <c r="L147" s="242">
        <f>SUM(L25,L49,L73,L87,L102,L107,L110,L144)</f>
        <v>0</v>
      </c>
      <c r="M147" s="242">
        <f>SUM(M25,M49,M73,M87,M102,M107,M110,M144)</f>
        <v>28666897.581727747</v>
      </c>
      <c r="O147" s="242">
        <f>SUM(O25,O49,O73,O87,O102,O107,O110,O144)</f>
        <v>69419716.724116176</v>
      </c>
      <c r="P147" s="242">
        <f>SUM(P25,P49,P73,P87,P102,P107,P110,P144)</f>
        <v>239981.93406880196</v>
      </c>
      <c r="Q147" s="242">
        <f>SUM(Q25,Q49,Q73,Q87,Q102,Q107,Q110,Q144)</f>
        <v>69659698.658184975</v>
      </c>
      <c r="S147" s="242">
        <f>SUM(S25,S49,S73,S87,S102,S107,S110,S144)</f>
        <v>87146521.782743633</v>
      </c>
      <c r="T147" s="242">
        <f>SUM(T25,T49,T73,T87,T102,T107,T110,T144)</f>
        <v>246239.76006524323</v>
      </c>
      <c r="U147" s="242">
        <f>SUM(U25,U49,U73,U87,U102,U107,U110,U144)</f>
        <v>87392761.542808875</v>
      </c>
      <c r="W147" s="242">
        <f>SUM(W25,W49,W73,W87,W102,W107,W110,W144)</f>
        <v>14720403.513598196</v>
      </c>
      <c r="X147" s="242">
        <f>SUM(X25,X49,X73,X87,X102,X107,X110,X144)</f>
        <v>129379.0679655991</v>
      </c>
      <c r="Y147" s="242">
        <f>SUM(Y25,Y49,Y73,Y87,Y102,Y107,Y110,Y144)</f>
        <v>14849782.581563795</v>
      </c>
      <c r="AA147" s="242">
        <f>SUM(AA25,AA49,AA73,AA87,AA102,AA107,AA110,AA144)</f>
        <v>5798105.359493589</v>
      </c>
      <c r="AB147" s="242">
        <f>SUM(AB25,AB49,AB73,AB87,AB102,AB107,AB110,AB144)</f>
        <v>109665.85376631083</v>
      </c>
      <c r="AC147" s="242">
        <f>SUM(AC25,AC49,AC73,AC87,AC102,AC107,AC110,AC144)</f>
        <v>5907771.2132599</v>
      </c>
      <c r="AE147" s="242">
        <f>SUM(AE25,AE49,AE73,AE87,AE102,AE107,AE110,AE144)</f>
        <v>5672720.0342266848</v>
      </c>
      <c r="AF147" s="242">
        <f>SUM(AF25,AF49,AF73,AF87,AF102,AF107,AF110,AF144)</f>
        <v>109665.85376631083</v>
      </c>
      <c r="AG147" s="242">
        <f>SUM(AG25,AG49,AG73,AG87,AG102,AG107,AG110,AG144)</f>
        <v>5782385.8879929958</v>
      </c>
    </row>
    <row r="148" spans="3:33" ht="13.5" thickTop="1"/>
  </sheetData>
  <mergeCells count="70">
    <mergeCell ref="G3:I3"/>
    <mergeCell ref="K1:M1"/>
    <mergeCell ref="K2:M2"/>
    <mergeCell ref="K3:M3"/>
    <mergeCell ref="S55:U55"/>
    <mergeCell ref="S76:U76"/>
    <mergeCell ref="O8:Q8"/>
    <mergeCell ref="O31:Q31"/>
    <mergeCell ref="O55:Q55"/>
    <mergeCell ref="O76:Q76"/>
    <mergeCell ref="S31:U31"/>
    <mergeCell ref="G76:I76"/>
    <mergeCell ref="K55:M55"/>
    <mergeCell ref="K76:M76"/>
    <mergeCell ref="G31:I31"/>
    <mergeCell ref="G55:I55"/>
    <mergeCell ref="K8:M8"/>
    <mergeCell ref="K31:M31"/>
    <mergeCell ref="S1:U1"/>
    <mergeCell ref="S2:U2"/>
    <mergeCell ref="S3:U3"/>
    <mergeCell ref="S8:U8"/>
    <mergeCell ref="G8:I8"/>
    <mergeCell ref="O1:Q1"/>
    <mergeCell ref="O2:Q2"/>
    <mergeCell ref="O3:Q3"/>
    <mergeCell ref="G1:I1"/>
    <mergeCell ref="G2:I2"/>
    <mergeCell ref="AA1:AC1"/>
    <mergeCell ref="AA2:AC2"/>
    <mergeCell ref="AA3:AC3"/>
    <mergeCell ref="AA8:AC8"/>
    <mergeCell ref="W1:Y1"/>
    <mergeCell ref="W2:Y2"/>
    <mergeCell ref="W3:Y3"/>
    <mergeCell ref="W8:Y8"/>
    <mergeCell ref="W31:Y31"/>
    <mergeCell ref="W55:Y55"/>
    <mergeCell ref="W76:Y76"/>
    <mergeCell ref="AE130:AG130"/>
    <mergeCell ref="W91:Y91"/>
    <mergeCell ref="W113:Y113"/>
    <mergeCell ref="AA55:AC55"/>
    <mergeCell ref="AA113:AC113"/>
    <mergeCell ref="AE91:AG91"/>
    <mergeCell ref="AE113:AG113"/>
    <mergeCell ref="S113:U113"/>
    <mergeCell ref="AE1:AG1"/>
    <mergeCell ref="AE2:AG2"/>
    <mergeCell ref="AE3:AG3"/>
    <mergeCell ref="AE8:AG8"/>
    <mergeCell ref="AA31:AC31"/>
    <mergeCell ref="AA76:AC76"/>
    <mergeCell ref="AA91:AC91"/>
    <mergeCell ref="G130:I130"/>
    <mergeCell ref="K130:M130"/>
    <mergeCell ref="O130:Q130"/>
    <mergeCell ref="S130:U130"/>
    <mergeCell ref="AE31:AG31"/>
    <mergeCell ref="W130:Y130"/>
    <mergeCell ref="AA130:AC130"/>
    <mergeCell ref="S91:U91"/>
    <mergeCell ref="AE55:AG55"/>
    <mergeCell ref="AE76:AG76"/>
    <mergeCell ref="G91:I91"/>
    <mergeCell ref="O113:Q113"/>
    <mergeCell ref="G113:I113"/>
    <mergeCell ref="K91:M91"/>
    <mergeCell ref="K113:M113"/>
    <mergeCell ref="O91:Q91"/>
  </mergeCells>
  <phoneticPr fontId="15" type="noConversion"/>
  <pageMargins left="0.75" right="0.75" top="1" bottom="1" header="0.5" footer="0.5"/>
  <pageSetup paperSize="9" scale="69" fitToHeight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AF15"/>
  <sheetViews>
    <sheetView workbookViewId="0">
      <pane xSplit="4" ySplit="3" topLeftCell="G4" activePane="bottomRight" state="frozen"/>
      <selection activeCell="K68" sqref="K68"/>
      <selection pane="topRight" activeCell="K68" sqref="K68"/>
      <selection pane="bottomLeft" activeCell="K68" sqref="K68"/>
      <selection pane="bottomRight" activeCell="X14" sqref="X14"/>
    </sheetView>
  </sheetViews>
  <sheetFormatPr defaultRowHeight="12.75"/>
  <cols>
    <col min="2" max="2" width="9.140625" style="25"/>
    <col min="3" max="3" width="27.5703125" style="25" customWidth="1"/>
    <col min="4" max="4" width="9.140625" style="25"/>
    <col min="5" max="5" width="4.42578125" customWidth="1"/>
    <col min="6" max="8" width="10.28515625" customWidth="1"/>
    <col min="9" max="9" width="4.28515625" customWidth="1"/>
    <col min="10" max="12" width="11.140625" customWidth="1"/>
    <col min="13" max="13" width="4.28515625" customWidth="1"/>
    <col min="14" max="16" width="11.140625" customWidth="1"/>
    <col min="17" max="17" width="4.28515625" customWidth="1"/>
    <col min="18" max="20" width="11.140625" customWidth="1"/>
    <col min="21" max="21" width="4.28515625" customWidth="1"/>
    <col min="22" max="24" width="11.140625" customWidth="1"/>
    <col min="25" max="25" width="4.28515625" customWidth="1"/>
    <col min="26" max="28" width="11.140625" customWidth="1"/>
    <col min="29" max="29" width="4.28515625" customWidth="1"/>
    <col min="30" max="32" width="11.140625" customWidth="1"/>
  </cols>
  <sheetData>
    <row r="1" spans="1:32">
      <c r="B1" s="94" t="str">
        <f ca="1">'Proj Mgt Capex'!$B$1</f>
        <v>Distributor Name :  UED</v>
      </c>
      <c r="C1" s="95"/>
      <c r="D1" s="95"/>
      <c r="F1" s="270" t="str">
        <f ca="1">'AMI Data Inputs Summary'!$C$5</f>
        <v>Actual</v>
      </c>
      <c r="G1" s="271"/>
      <c r="H1" s="272"/>
      <c r="I1" s="106"/>
      <c r="J1" s="267" t="str">
        <f ca="1">'AMI Data Inputs Summary'!$D$5</f>
        <v>Actual</v>
      </c>
      <c r="K1" s="268"/>
      <c r="L1" s="269"/>
      <c r="M1" s="106"/>
      <c r="N1" s="267" t="str">
        <f ca="1">'AMI Data Inputs Summary'!$E$5</f>
        <v>Forecast</v>
      </c>
      <c r="O1" s="268"/>
      <c r="P1" s="269"/>
      <c r="Q1" s="106"/>
      <c r="R1" s="267" t="str">
        <f ca="1">'AMI Data Inputs Summary'!$F$5</f>
        <v>Forecast</v>
      </c>
      <c r="S1" s="268"/>
      <c r="T1" s="269"/>
      <c r="U1" s="106"/>
      <c r="V1" s="267" t="str">
        <f ca="1">'AMI Data Inputs Summary'!$G$5</f>
        <v>Forecast</v>
      </c>
      <c r="W1" s="268"/>
      <c r="X1" s="269"/>
      <c r="Y1" s="106"/>
      <c r="Z1" s="267" t="str">
        <f ca="1">'AMI Data Inputs Summary'!$H$5</f>
        <v>Forecast</v>
      </c>
      <c r="AA1" s="268"/>
      <c r="AB1" s="269"/>
      <c r="AC1" s="106"/>
      <c r="AD1" s="267" t="str">
        <f ca="1">'AMI Data Inputs Summary'!$I$5</f>
        <v>Forecast</v>
      </c>
      <c r="AE1" s="268"/>
      <c r="AF1" s="269"/>
    </row>
    <row r="2" spans="1:32" ht="12.75" customHeight="1">
      <c r="F2" s="264" t="str">
        <f ca="1">'AMI Data Inputs Summary'!$C$7</f>
        <v>Nominal $</v>
      </c>
      <c r="G2" s="265"/>
      <c r="H2" s="266"/>
      <c r="I2" s="159"/>
      <c r="J2" s="264" t="str">
        <f ca="1">'AMI Data Inputs Summary'!$C$7</f>
        <v>Nominal $</v>
      </c>
      <c r="K2" s="265"/>
      <c r="L2" s="266"/>
      <c r="M2" s="159"/>
      <c r="N2" s="264" t="str">
        <f ca="1">'AMI Data Inputs Summary'!$C$7</f>
        <v>Nominal $</v>
      </c>
      <c r="O2" s="265"/>
      <c r="P2" s="266"/>
      <c r="Q2" s="159"/>
      <c r="R2" s="264" t="str">
        <f ca="1">'AMI Data Inputs Summary'!$F$7</f>
        <v>Real 2011 $</v>
      </c>
      <c r="S2" s="265"/>
      <c r="T2" s="266"/>
      <c r="U2" s="159"/>
      <c r="V2" s="264" t="str">
        <f ca="1">'AMI Data Inputs Summary'!$F$7</f>
        <v>Real 2011 $</v>
      </c>
      <c r="W2" s="265"/>
      <c r="X2" s="266"/>
      <c r="Y2" s="159"/>
      <c r="Z2" s="264" t="str">
        <f ca="1">'AMI Data Inputs Summary'!$F$7</f>
        <v>Real 2011 $</v>
      </c>
      <c r="AA2" s="265"/>
      <c r="AB2" s="266"/>
      <c r="AC2" s="159"/>
      <c r="AD2" s="264" t="str">
        <f ca="1">'AMI Data Inputs Summary'!$F$7</f>
        <v>Real 2011 $</v>
      </c>
      <c r="AE2" s="265"/>
      <c r="AF2" s="266"/>
    </row>
    <row r="3" spans="1:32" ht="18">
      <c r="B3" s="31" t="s">
        <v>41</v>
      </c>
      <c r="C3" s="31"/>
      <c r="D3" s="31"/>
      <c r="F3" s="267">
        <f ca="1">'AMI Data Inputs Summary'!$C$6</f>
        <v>2009</v>
      </c>
      <c r="G3" s="268"/>
      <c r="H3" s="269"/>
      <c r="I3" s="160"/>
      <c r="J3" s="267">
        <f ca="1">'AMI Data Inputs Summary'!$D$6</f>
        <v>2010</v>
      </c>
      <c r="K3" s="268"/>
      <c r="L3" s="269"/>
      <c r="M3" s="160"/>
      <c r="N3" s="267">
        <f ca="1">'AMI Data Inputs Summary'!$E$6</f>
        <v>2011</v>
      </c>
      <c r="O3" s="268"/>
      <c r="P3" s="269"/>
      <c r="Q3" s="160"/>
      <c r="R3" s="267">
        <f ca="1">'AMI Data Inputs Summary'!$F$6</f>
        <v>2012</v>
      </c>
      <c r="S3" s="268"/>
      <c r="T3" s="269"/>
      <c r="U3" s="160"/>
      <c r="V3" s="267">
        <f ca="1">'AMI Data Inputs Summary'!$G$6</f>
        <v>2013</v>
      </c>
      <c r="W3" s="268"/>
      <c r="X3" s="269"/>
      <c r="Y3" s="160"/>
      <c r="Z3" s="267">
        <f ca="1">'AMI Data Inputs Summary'!$H$6</f>
        <v>2014</v>
      </c>
      <c r="AA3" s="268"/>
      <c r="AB3" s="269"/>
      <c r="AC3" s="160"/>
      <c r="AD3" s="267">
        <f ca="1">'AMI Data Inputs Summary'!$I$6</f>
        <v>2015</v>
      </c>
      <c r="AE3" s="268"/>
      <c r="AF3" s="269"/>
    </row>
    <row r="5" spans="1:32">
      <c r="B5" s="3" t="s">
        <v>1</v>
      </c>
      <c r="C5" s="3"/>
      <c r="D5" s="4"/>
      <c r="F5" s="261">
        <f>F$3</f>
        <v>2009</v>
      </c>
      <c r="G5" s="262"/>
      <c r="H5" s="263"/>
      <c r="I5" s="106"/>
      <c r="J5" s="261">
        <f>J$3</f>
        <v>2010</v>
      </c>
      <c r="K5" s="262"/>
      <c r="L5" s="263"/>
      <c r="M5" s="106"/>
      <c r="N5" s="261">
        <f>N$3</f>
        <v>2011</v>
      </c>
      <c r="O5" s="262"/>
      <c r="P5" s="263"/>
      <c r="Q5" s="106"/>
      <c r="R5" s="261">
        <f>R$3</f>
        <v>2012</v>
      </c>
      <c r="S5" s="262"/>
      <c r="T5" s="263"/>
      <c r="U5" s="106"/>
      <c r="V5" s="261">
        <f>V$3</f>
        <v>2013</v>
      </c>
      <c r="W5" s="262"/>
      <c r="X5" s="263"/>
      <c r="Y5" s="106"/>
      <c r="Z5" s="261">
        <f>Z$3</f>
        <v>2014</v>
      </c>
      <c r="AA5" s="262"/>
      <c r="AB5" s="263"/>
      <c r="AC5" s="106"/>
      <c r="AD5" s="261">
        <f>AD$3</f>
        <v>2015</v>
      </c>
      <c r="AE5" s="262"/>
      <c r="AF5" s="263"/>
    </row>
    <row r="6" spans="1:32">
      <c r="F6" s="90" t="s">
        <v>328</v>
      </c>
      <c r="G6" s="90" t="s">
        <v>5</v>
      </c>
      <c r="H6" s="90" t="s">
        <v>33</v>
      </c>
      <c r="I6" s="88"/>
      <c r="J6" s="90" t="str">
        <f>$F$6</f>
        <v>Contract</v>
      </c>
      <c r="K6" s="90" t="str">
        <f>$G$6</f>
        <v>Other</v>
      </c>
      <c r="L6" s="90" t="str">
        <f>$H$6</f>
        <v>Total</v>
      </c>
      <c r="M6" s="88"/>
      <c r="N6" s="90" t="str">
        <f>$F$6</f>
        <v>Contract</v>
      </c>
      <c r="O6" s="90" t="str">
        <f>$G$6</f>
        <v>Other</v>
      </c>
      <c r="P6" s="90" t="str">
        <f>$H$6</f>
        <v>Total</v>
      </c>
      <c r="Q6" s="88"/>
      <c r="R6" s="90" t="str">
        <f>$F$6</f>
        <v>Contract</v>
      </c>
      <c r="S6" s="90" t="str">
        <f>$G$6</f>
        <v>Other</v>
      </c>
      <c r="T6" s="90" t="str">
        <f>$H$6</f>
        <v>Total</v>
      </c>
      <c r="U6" s="88"/>
      <c r="V6" s="90" t="str">
        <f>$F$6</f>
        <v>Contract</v>
      </c>
      <c r="W6" s="90" t="str">
        <f>$G$6</f>
        <v>Other</v>
      </c>
      <c r="X6" s="90" t="str">
        <f>$H$6</f>
        <v>Total</v>
      </c>
      <c r="Y6" s="88"/>
      <c r="Z6" s="90" t="str">
        <f>$F$6</f>
        <v>Contract</v>
      </c>
      <c r="AA6" s="90" t="str">
        <f>$G$6</f>
        <v>Other</v>
      </c>
      <c r="AB6" s="90" t="str">
        <f>$H$6</f>
        <v>Total</v>
      </c>
      <c r="AC6" s="88"/>
      <c r="AD6" s="90" t="str">
        <f>$F$6</f>
        <v>Contract</v>
      </c>
      <c r="AE6" s="90" t="str">
        <f>$G$6</f>
        <v>Other</v>
      </c>
      <c r="AF6" s="90" t="str">
        <f>$H$6</f>
        <v>Total</v>
      </c>
    </row>
    <row r="7" spans="1:32">
      <c r="A7" s="118" t="s">
        <v>102</v>
      </c>
      <c r="B7" s="126"/>
      <c r="C7" s="32" t="s">
        <v>42</v>
      </c>
      <c r="D7" s="145"/>
      <c r="E7" s="118"/>
      <c r="F7" s="91">
        <v>58487.991000000009</v>
      </c>
      <c r="G7" s="91"/>
      <c r="H7" s="119">
        <f>SUM(F7:G7)</f>
        <v>58487.991000000009</v>
      </c>
      <c r="I7" s="120"/>
      <c r="J7" s="91">
        <v>286642.93333677948</v>
      </c>
      <c r="K7" s="91"/>
      <c r="L7" s="119">
        <f>SUM(J7:K7)</f>
        <v>286642.93333677948</v>
      </c>
      <c r="M7" s="120"/>
      <c r="N7" s="91">
        <v>157873.26512322624</v>
      </c>
      <c r="O7" s="91"/>
      <c r="P7" s="119">
        <f t="shared" ref="P7:P13" si="0">SUM(N7:O7)</f>
        <v>157873.26512322624</v>
      </c>
      <c r="Q7" s="120"/>
      <c r="R7" s="91">
        <v>105669.18334383416</v>
      </c>
      <c r="S7" s="91"/>
      <c r="T7" s="119">
        <f t="shared" ref="T7:T13" si="1">SUM(R7:S7)</f>
        <v>105669.18334383416</v>
      </c>
      <c r="U7" s="120"/>
      <c r="V7" s="91">
        <v>0</v>
      </c>
      <c r="W7" s="91"/>
      <c r="X7" s="119">
        <f t="shared" ref="X7:X13" si="2">SUM(V7:W7)</f>
        <v>0</v>
      </c>
      <c r="Y7" s="120"/>
      <c r="Z7" s="91">
        <v>0</v>
      </c>
      <c r="AA7" s="91"/>
      <c r="AB7" s="119">
        <f t="shared" ref="AB7:AB13" si="3">SUM(Z7:AA7)</f>
        <v>0</v>
      </c>
      <c r="AC7" s="120"/>
      <c r="AD7" s="91">
        <v>0</v>
      </c>
      <c r="AE7" s="91"/>
      <c r="AF7" s="119">
        <f t="shared" ref="AF7:AF13" si="4">SUM(AD7:AE7)</f>
        <v>0</v>
      </c>
    </row>
    <row r="8" spans="1:32">
      <c r="A8" s="124" t="s">
        <v>103</v>
      </c>
      <c r="B8" s="128"/>
      <c r="C8" s="146" t="s">
        <v>43</v>
      </c>
      <c r="D8" s="147"/>
      <c r="E8" s="124"/>
      <c r="F8" s="91">
        <v>0</v>
      </c>
      <c r="G8" s="91"/>
      <c r="H8" s="119">
        <f t="shared" ref="H8:H13" si="5">SUM(F8:G8)</f>
        <v>0</v>
      </c>
      <c r="I8" s="120"/>
      <c r="J8" s="91">
        <v>0</v>
      </c>
      <c r="K8" s="91"/>
      <c r="L8" s="119">
        <f t="shared" ref="L8:L13" si="6">SUM(J8:K8)</f>
        <v>0</v>
      </c>
      <c r="M8" s="120"/>
      <c r="N8" s="91">
        <v>0</v>
      </c>
      <c r="O8" s="91"/>
      <c r="P8" s="119">
        <f t="shared" si="0"/>
        <v>0</v>
      </c>
      <c r="Q8" s="120"/>
      <c r="R8" s="91">
        <v>42253.484460559528</v>
      </c>
      <c r="S8" s="91"/>
      <c r="T8" s="119">
        <f t="shared" si="1"/>
        <v>42253.484460559528</v>
      </c>
      <c r="U8" s="120"/>
      <c r="V8" s="91">
        <v>0</v>
      </c>
      <c r="W8" s="91"/>
      <c r="X8" s="119">
        <f t="shared" si="2"/>
        <v>0</v>
      </c>
      <c r="Y8" s="120"/>
      <c r="Z8" s="91">
        <v>0</v>
      </c>
      <c r="AA8" s="91"/>
      <c r="AB8" s="119">
        <f t="shared" si="3"/>
        <v>0</v>
      </c>
      <c r="AC8" s="120"/>
      <c r="AD8" s="91">
        <v>0</v>
      </c>
      <c r="AE8" s="91"/>
      <c r="AF8" s="119">
        <f t="shared" si="4"/>
        <v>0</v>
      </c>
    </row>
    <row r="9" spans="1:32">
      <c r="A9" s="124" t="s">
        <v>104</v>
      </c>
      <c r="B9" s="128"/>
      <c r="C9" s="146" t="s">
        <v>279</v>
      </c>
      <c r="D9" s="147"/>
      <c r="E9" s="124"/>
      <c r="F9" s="91"/>
      <c r="G9" s="91"/>
      <c r="H9" s="119">
        <f t="shared" si="5"/>
        <v>0</v>
      </c>
      <c r="I9" s="120"/>
      <c r="J9" s="91"/>
      <c r="K9" s="91"/>
      <c r="L9" s="119">
        <f t="shared" si="6"/>
        <v>0</v>
      </c>
      <c r="M9" s="120"/>
      <c r="N9" s="91"/>
      <c r="O9" s="91"/>
      <c r="P9" s="119">
        <f t="shared" si="0"/>
        <v>0</v>
      </c>
      <c r="Q9" s="120"/>
      <c r="R9" s="91"/>
      <c r="S9" s="91"/>
      <c r="T9" s="119">
        <f t="shared" si="1"/>
        <v>0</v>
      </c>
      <c r="U9" s="120"/>
      <c r="V9" s="91"/>
      <c r="W9" s="91"/>
      <c r="X9" s="119">
        <f t="shared" si="2"/>
        <v>0</v>
      </c>
      <c r="Y9" s="120"/>
      <c r="Z9" s="91"/>
      <c r="AA9" s="91"/>
      <c r="AB9" s="119">
        <f t="shared" si="3"/>
        <v>0</v>
      </c>
      <c r="AC9" s="120"/>
      <c r="AD9" s="91"/>
      <c r="AE9" s="91"/>
      <c r="AF9" s="119">
        <f t="shared" si="4"/>
        <v>0</v>
      </c>
    </row>
    <row r="10" spans="1:32">
      <c r="A10" s="124" t="s">
        <v>105</v>
      </c>
      <c r="B10" s="128"/>
      <c r="C10" s="140" t="s">
        <v>44</v>
      </c>
      <c r="D10" s="147"/>
      <c r="E10" s="124"/>
      <c r="F10" s="91">
        <v>22966.097800000003</v>
      </c>
      <c r="G10" s="91"/>
      <c r="H10" s="119">
        <f t="shared" si="5"/>
        <v>22966.097800000003</v>
      </c>
      <c r="I10" s="120"/>
      <c r="J10" s="91">
        <v>293455.70000000007</v>
      </c>
      <c r="K10" s="91"/>
      <c r="L10" s="119">
        <f t="shared" si="6"/>
        <v>293455.70000000007</v>
      </c>
      <c r="M10" s="120"/>
      <c r="N10" s="91">
        <v>252813.05887976103</v>
      </c>
      <c r="O10" s="91"/>
      <c r="P10" s="119">
        <f t="shared" si="0"/>
        <v>252813.05887976103</v>
      </c>
      <c r="Q10" s="120"/>
      <c r="R10" s="91">
        <v>580894.03700097383</v>
      </c>
      <c r="S10" s="91"/>
      <c r="T10" s="119">
        <f t="shared" si="1"/>
        <v>580894.03700097383</v>
      </c>
      <c r="U10" s="120"/>
      <c r="V10" s="91">
        <v>0</v>
      </c>
      <c r="W10" s="91"/>
      <c r="X10" s="119">
        <f t="shared" si="2"/>
        <v>0</v>
      </c>
      <c r="Y10" s="120"/>
      <c r="Z10" s="91">
        <v>0</v>
      </c>
      <c r="AA10" s="91"/>
      <c r="AB10" s="119">
        <f t="shared" si="3"/>
        <v>0</v>
      </c>
      <c r="AC10" s="120"/>
      <c r="AD10" s="91">
        <v>0</v>
      </c>
      <c r="AE10" s="91"/>
      <c r="AF10" s="119">
        <f t="shared" si="4"/>
        <v>0</v>
      </c>
    </row>
    <row r="11" spans="1:32">
      <c r="A11" s="124" t="s">
        <v>106</v>
      </c>
      <c r="B11" s="128"/>
      <c r="C11" s="140" t="s">
        <v>45</v>
      </c>
      <c r="D11" s="147"/>
      <c r="E11" s="124"/>
      <c r="F11" s="91">
        <v>0</v>
      </c>
      <c r="G11" s="91"/>
      <c r="H11" s="119">
        <f t="shared" si="5"/>
        <v>0</v>
      </c>
      <c r="I11" s="120"/>
      <c r="J11" s="91">
        <v>32087.260000000002</v>
      </c>
      <c r="K11" s="91"/>
      <c r="L11" s="119">
        <f t="shared" si="6"/>
        <v>32087.260000000002</v>
      </c>
      <c r="M11" s="120"/>
      <c r="N11" s="91">
        <v>36500.334989323856</v>
      </c>
      <c r="O11" s="91"/>
      <c r="P11" s="119">
        <f t="shared" si="0"/>
        <v>36500.334989323856</v>
      </c>
      <c r="Q11" s="120"/>
      <c r="R11" s="91">
        <v>235149.06145830167</v>
      </c>
      <c r="S11" s="91"/>
      <c r="T11" s="119">
        <f t="shared" si="1"/>
        <v>235149.06145830167</v>
      </c>
      <c r="U11" s="120"/>
      <c r="V11" s="91">
        <v>0</v>
      </c>
      <c r="W11" s="91"/>
      <c r="X11" s="119">
        <f t="shared" si="2"/>
        <v>0</v>
      </c>
      <c r="Y11" s="120"/>
      <c r="Z11" s="91">
        <v>0</v>
      </c>
      <c r="AA11" s="91"/>
      <c r="AB11" s="119">
        <f t="shared" si="3"/>
        <v>0</v>
      </c>
      <c r="AC11" s="120"/>
      <c r="AD11" s="91">
        <v>0</v>
      </c>
      <c r="AE11" s="91"/>
      <c r="AF11" s="119">
        <f t="shared" si="4"/>
        <v>0</v>
      </c>
    </row>
    <row r="12" spans="1:32">
      <c r="A12" s="124" t="s">
        <v>107</v>
      </c>
      <c r="B12" s="128"/>
      <c r="C12" s="128" t="s">
        <v>46</v>
      </c>
      <c r="D12" s="147"/>
      <c r="E12" s="124"/>
      <c r="F12" s="91">
        <v>271253.88382399996</v>
      </c>
      <c r="G12" s="91"/>
      <c r="H12" s="119">
        <f t="shared" si="5"/>
        <v>271253.88382399996</v>
      </c>
      <c r="I12" s="120"/>
      <c r="J12" s="91">
        <v>48641.124688799981</v>
      </c>
      <c r="K12" s="91"/>
      <c r="L12" s="119">
        <f t="shared" si="6"/>
        <v>48641.124688799981</v>
      </c>
      <c r="M12" s="120"/>
      <c r="N12" s="91">
        <v>442681.69758444908</v>
      </c>
      <c r="O12" s="91">
        <v>540650.17501982104</v>
      </c>
      <c r="P12" s="119">
        <f t="shared" si="0"/>
        <v>983331.87260427012</v>
      </c>
      <c r="Q12" s="120"/>
      <c r="R12" s="91">
        <v>864319.93891791208</v>
      </c>
      <c r="S12" s="91">
        <v>785745.39901628345</v>
      </c>
      <c r="T12" s="119">
        <f t="shared" si="1"/>
        <v>1650065.3379341955</v>
      </c>
      <c r="U12" s="120"/>
      <c r="V12" s="91">
        <v>271787.78841236263</v>
      </c>
      <c r="W12" s="91">
        <v>1451031.7056309956</v>
      </c>
      <c r="X12" s="119">
        <f t="shared" si="2"/>
        <v>1722819.4940433581</v>
      </c>
      <c r="Y12" s="120"/>
      <c r="Z12" s="91">
        <v>0</v>
      </c>
      <c r="AA12" s="91">
        <v>0</v>
      </c>
      <c r="AB12" s="119">
        <f t="shared" si="3"/>
        <v>0</v>
      </c>
      <c r="AC12" s="120"/>
      <c r="AD12" s="91">
        <v>0</v>
      </c>
      <c r="AE12" s="91">
        <v>0</v>
      </c>
      <c r="AF12" s="119">
        <f t="shared" si="4"/>
        <v>0</v>
      </c>
    </row>
    <row r="13" spans="1:32">
      <c r="A13" s="124" t="s">
        <v>108</v>
      </c>
      <c r="B13" s="128"/>
      <c r="C13" s="140" t="s">
        <v>47</v>
      </c>
      <c r="D13" s="147"/>
      <c r="E13" s="124"/>
      <c r="F13" s="91">
        <v>345232.215776</v>
      </c>
      <c r="G13" s="91"/>
      <c r="H13" s="119">
        <f t="shared" si="5"/>
        <v>345232.215776</v>
      </c>
      <c r="I13" s="120"/>
      <c r="J13" s="91">
        <v>90333.517279199979</v>
      </c>
      <c r="K13" s="91"/>
      <c r="L13" s="119">
        <f t="shared" si="6"/>
        <v>90333.517279199979</v>
      </c>
      <c r="M13" s="120"/>
      <c r="N13" s="91">
        <v>217909.8457888494</v>
      </c>
      <c r="O13" s="91"/>
      <c r="P13" s="119">
        <f t="shared" si="0"/>
        <v>217909.8457888494</v>
      </c>
      <c r="Q13" s="120"/>
      <c r="R13" s="91">
        <v>217909.8457888494</v>
      </c>
      <c r="S13" s="91">
        <v>4732920.9408942824</v>
      </c>
      <c r="T13" s="119">
        <f t="shared" si="1"/>
        <v>4950830.7866831319</v>
      </c>
      <c r="U13" s="120"/>
      <c r="V13" s="91">
        <v>0</v>
      </c>
      <c r="W13" s="91">
        <v>2508410.8869047035</v>
      </c>
      <c r="X13" s="119">
        <f t="shared" si="2"/>
        <v>2508410.8869047035</v>
      </c>
      <c r="Y13" s="120"/>
      <c r="Z13" s="91">
        <v>0</v>
      </c>
      <c r="AA13" s="91">
        <v>700724.32406501751</v>
      </c>
      <c r="AB13" s="119">
        <f t="shared" si="3"/>
        <v>700724.32406501751</v>
      </c>
      <c r="AC13" s="120"/>
      <c r="AD13" s="91">
        <v>0</v>
      </c>
      <c r="AE13" s="91">
        <v>906389.79158120696</v>
      </c>
      <c r="AF13" s="119">
        <f t="shared" si="4"/>
        <v>906389.79158120696</v>
      </c>
    </row>
    <row r="14" spans="1:32" ht="13.5" thickBot="1">
      <c r="A14" s="124"/>
      <c r="B14" s="128"/>
      <c r="C14" s="148" t="s">
        <v>8</v>
      </c>
      <c r="D14" s="131"/>
      <c r="E14" s="124"/>
      <c r="F14" s="123">
        <f>SUM(F7:F13)</f>
        <v>697940.18839999998</v>
      </c>
      <c r="G14" s="123">
        <f>SUM(G7:G13)</f>
        <v>0</v>
      </c>
      <c r="H14" s="123">
        <f>SUM(H7:H13)</f>
        <v>697940.18839999998</v>
      </c>
      <c r="I14" s="120"/>
      <c r="J14" s="123">
        <f>SUM(J7:J13)</f>
        <v>751160.53530477954</v>
      </c>
      <c r="K14" s="123">
        <f>SUM(K7:K13)</f>
        <v>0</v>
      </c>
      <c r="L14" s="123">
        <f>SUM(L7:L13)</f>
        <v>751160.53530477954</v>
      </c>
      <c r="M14" s="120"/>
      <c r="N14" s="123">
        <f>SUM(N7:N13)</f>
        <v>1107778.2023656096</v>
      </c>
      <c r="O14" s="123">
        <f>SUM(O7:O13)</f>
        <v>540650.17501982104</v>
      </c>
      <c r="P14" s="123">
        <f>SUM(P7:P13)</f>
        <v>1648428.3773854305</v>
      </c>
      <c r="Q14" s="120"/>
      <c r="R14" s="123">
        <f>SUM(R7:R13)</f>
        <v>2046195.5509704305</v>
      </c>
      <c r="S14" s="123">
        <f>SUM(S7:S13)</f>
        <v>5518666.3399105659</v>
      </c>
      <c r="T14" s="123">
        <f>SUM(T7:T13)</f>
        <v>7564861.8908809964</v>
      </c>
      <c r="U14" s="120"/>
      <c r="V14" s="123">
        <f>SUM(V7:V13)</f>
        <v>271787.78841236263</v>
      </c>
      <c r="W14" s="123">
        <f>SUM(W7:W13)</f>
        <v>3959442.5925356988</v>
      </c>
      <c r="X14" s="123">
        <f>SUM(X7:X13)</f>
        <v>4231230.3809480611</v>
      </c>
      <c r="Y14" s="120"/>
      <c r="Z14" s="123">
        <f>SUM(Z7:Z13)</f>
        <v>0</v>
      </c>
      <c r="AA14" s="123">
        <f>SUM(AA7:AA13)</f>
        <v>700724.32406501751</v>
      </c>
      <c r="AB14" s="123">
        <f>SUM(AB7:AB13)</f>
        <v>700724.32406501751</v>
      </c>
      <c r="AC14" s="120"/>
      <c r="AD14" s="123">
        <f>SUM(AD7:AD13)</f>
        <v>0</v>
      </c>
      <c r="AE14" s="123">
        <f>SUM(AE7:AE13)</f>
        <v>906389.79158120696</v>
      </c>
      <c r="AF14" s="123">
        <f>SUM(AF7:AF13)</f>
        <v>906389.79158120696</v>
      </c>
    </row>
    <row r="15" spans="1:32" ht="13.5" thickTop="1"/>
  </sheetData>
  <mergeCells count="28">
    <mergeCell ref="AD1:AF1"/>
    <mergeCell ref="AD2:AF2"/>
    <mergeCell ref="AD3:AF3"/>
    <mergeCell ref="AD5:AF5"/>
    <mergeCell ref="Z1:AB1"/>
    <mergeCell ref="Z2:AB2"/>
    <mergeCell ref="Z3:AB3"/>
    <mergeCell ref="Z5:AB5"/>
    <mergeCell ref="V1:X1"/>
    <mergeCell ref="V2:X2"/>
    <mergeCell ref="V3:X3"/>
    <mergeCell ref="V5:X5"/>
    <mergeCell ref="R1:T1"/>
    <mergeCell ref="R2:T2"/>
    <mergeCell ref="R3:T3"/>
    <mergeCell ref="R5:T5"/>
    <mergeCell ref="F1:H1"/>
    <mergeCell ref="J1:L1"/>
    <mergeCell ref="N1:P1"/>
    <mergeCell ref="F2:H2"/>
    <mergeCell ref="J2:L2"/>
    <mergeCell ref="N2:P2"/>
    <mergeCell ref="J3:L3"/>
    <mergeCell ref="N3:P3"/>
    <mergeCell ref="F5:H5"/>
    <mergeCell ref="J5:L5"/>
    <mergeCell ref="N5:P5"/>
    <mergeCell ref="F3:H3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AD110"/>
  <sheetViews>
    <sheetView workbookViewId="0">
      <pane xSplit="2" ySplit="3" topLeftCell="C4" activePane="bottomRight" state="frozen"/>
      <selection activeCell="K68" sqref="K68"/>
      <selection pane="topRight" activeCell="K68" sqref="K68"/>
      <selection pane="bottomLeft" activeCell="K68" sqref="K68"/>
      <selection pane="bottomRight" activeCell="H26" sqref="H26"/>
    </sheetView>
  </sheetViews>
  <sheetFormatPr defaultRowHeight="12.75"/>
  <cols>
    <col min="1" max="1" width="6.140625" customWidth="1"/>
    <col min="2" max="2" width="62.140625" style="34" customWidth="1"/>
    <col min="3" max="3" width="4.7109375" customWidth="1"/>
    <col min="4" max="6" width="11.42578125" customWidth="1"/>
    <col min="7" max="7" width="9.5703125" customWidth="1"/>
    <col min="8" max="10" width="11.140625" customWidth="1"/>
    <col min="11" max="11" width="4.140625" customWidth="1"/>
    <col min="12" max="14" width="11.42578125" customWidth="1"/>
    <col min="15" max="15" width="4.140625" customWidth="1"/>
    <col min="16" max="18" width="11.42578125" customWidth="1"/>
    <col min="19" max="19" width="4.140625" customWidth="1"/>
    <col min="20" max="22" width="11.42578125" customWidth="1"/>
    <col min="23" max="23" width="4.140625" customWidth="1"/>
    <col min="24" max="26" width="11.42578125" customWidth="1"/>
    <col min="27" max="27" width="4.140625" customWidth="1"/>
    <col min="28" max="30" width="11.42578125" customWidth="1"/>
  </cols>
  <sheetData>
    <row r="1" spans="1:30">
      <c r="B1" s="94" t="str">
        <f ca="1">'Proj Mgt Capex'!$B$1</f>
        <v>Distributor Name :  UED</v>
      </c>
      <c r="C1" s="96"/>
      <c r="D1" s="270" t="str">
        <f ca="1">'AMI Data Inputs Summary'!$C$5</f>
        <v>Actual</v>
      </c>
      <c r="E1" s="271"/>
      <c r="F1" s="272"/>
      <c r="G1" s="106"/>
      <c r="H1" s="267" t="str">
        <f ca="1">'AMI Data Inputs Summary'!$D$5</f>
        <v>Actual</v>
      </c>
      <c r="I1" s="268"/>
      <c r="J1" s="269"/>
      <c r="K1" s="106"/>
      <c r="L1" s="267" t="str">
        <f ca="1">'AMI Data Inputs Summary'!$E$5</f>
        <v>Forecast</v>
      </c>
      <c r="M1" s="268"/>
      <c r="N1" s="269"/>
      <c r="O1" s="106"/>
      <c r="P1" s="267" t="str">
        <f ca="1">'AMI Data Inputs Summary'!$F$5</f>
        <v>Forecast</v>
      </c>
      <c r="Q1" s="268"/>
      <c r="R1" s="269"/>
      <c r="S1" s="106"/>
      <c r="T1" s="267" t="str">
        <f ca="1">'AMI Data Inputs Summary'!$G$5</f>
        <v>Forecast</v>
      </c>
      <c r="U1" s="268"/>
      <c r="V1" s="269"/>
      <c r="W1" s="106"/>
      <c r="X1" s="267" t="str">
        <f ca="1">'AMI Data Inputs Summary'!$H$5</f>
        <v>Forecast</v>
      </c>
      <c r="Y1" s="268"/>
      <c r="Z1" s="269"/>
      <c r="AA1" s="106"/>
      <c r="AB1" s="267" t="str">
        <f ca="1">'AMI Data Inputs Summary'!$I$5</f>
        <v>Forecast</v>
      </c>
      <c r="AC1" s="268"/>
      <c r="AD1" s="269"/>
    </row>
    <row r="2" spans="1:30" ht="12.75" customHeight="1">
      <c r="D2" s="264" t="str">
        <f ca="1">'AMI Data Inputs Summary'!$C$7</f>
        <v>Nominal $</v>
      </c>
      <c r="E2" s="265"/>
      <c r="F2" s="266"/>
      <c r="G2" s="159"/>
      <c r="H2" s="264" t="str">
        <f ca="1">'AMI Data Inputs Summary'!$C$7</f>
        <v>Nominal $</v>
      </c>
      <c r="I2" s="265"/>
      <c r="J2" s="266"/>
      <c r="K2" s="159"/>
      <c r="L2" s="264" t="str">
        <f ca="1">'AMI Data Inputs Summary'!$C$7</f>
        <v>Nominal $</v>
      </c>
      <c r="M2" s="265"/>
      <c r="N2" s="266"/>
      <c r="O2" s="159"/>
      <c r="P2" s="264" t="str">
        <f ca="1">'AMI Data Inputs Summary'!$F$7</f>
        <v>Real 2011 $</v>
      </c>
      <c r="Q2" s="265"/>
      <c r="R2" s="266"/>
      <c r="S2" s="159"/>
      <c r="T2" s="264" t="str">
        <f ca="1">'AMI Data Inputs Summary'!$F$7</f>
        <v>Real 2011 $</v>
      </c>
      <c r="U2" s="265"/>
      <c r="V2" s="266"/>
      <c r="W2" s="159"/>
      <c r="X2" s="264" t="str">
        <f ca="1">'AMI Data Inputs Summary'!$F$7</f>
        <v>Real 2011 $</v>
      </c>
      <c r="Y2" s="265"/>
      <c r="Z2" s="266"/>
      <c r="AA2" s="159"/>
      <c r="AB2" s="264" t="str">
        <f ca="1">'AMI Data Inputs Summary'!$F$7</f>
        <v>Real 2011 $</v>
      </c>
      <c r="AC2" s="265"/>
      <c r="AD2" s="266"/>
    </row>
    <row r="3" spans="1:30" ht="18">
      <c r="B3" s="31" t="s">
        <v>73</v>
      </c>
      <c r="D3" s="267">
        <f ca="1">'AMI Data Inputs Summary'!$C$6</f>
        <v>2009</v>
      </c>
      <c r="E3" s="268"/>
      <c r="F3" s="269"/>
      <c r="G3" s="160"/>
      <c r="H3" s="267">
        <f ca="1">'AMI Data Inputs Summary'!$D$6</f>
        <v>2010</v>
      </c>
      <c r="I3" s="268"/>
      <c r="J3" s="269"/>
      <c r="K3" s="160"/>
      <c r="L3" s="267">
        <f ca="1">'AMI Data Inputs Summary'!$E$6</f>
        <v>2011</v>
      </c>
      <c r="M3" s="268"/>
      <c r="N3" s="269"/>
      <c r="O3" s="160"/>
      <c r="P3" s="267">
        <f ca="1">'AMI Data Inputs Summary'!$F$6</f>
        <v>2012</v>
      </c>
      <c r="Q3" s="268"/>
      <c r="R3" s="269"/>
      <c r="S3" s="160"/>
      <c r="T3" s="267">
        <f ca="1">'AMI Data Inputs Summary'!$G$6</f>
        <v>2013</v>
      </c>
      <c r="U3" s="268"/>
      <c r="V3" s="269"/>
      <c r="W3" s="160"/>
      <c r="X3" s="267">
        <f ca="1">'AMI Data Inputs Summary'!$H$6</f>
        <v>2014</v>
      </c>
      <c r="Y3" s="268"/>
      <c r="Z3" s="269"/>
      <c r="AA3" s="160"/>
      <c r="AB3" s="267">
        <f ca="1">'AMI Data Inputs Summary'!$I$6</f>
        <v>2015</v>
      </c>
      <c r="AC3" s="268"/>
      <c r="AD3" s="269"/>
    </row>
    <row r="6" spans="1:30">
      <c r="B6" s="35"/>
    </row>
    <row r="7" spans="1:30">
      <c r="B7" s="26"/>
    </row>
    <row r="8" spans="1:30">
      <c r="B8" s="36"/>
      <c r="D8" s="261">
        <f>D$3</f>
        <v>2009</v>
      </c>
      <c r="E8" s="262"/>
      <c r="F8" s="263"/>
      <c r="G8" s="106"/>
      <c r="H8" s="261">
        <f>H$3</f>
        <v>2010</v>
      </c>
      <c r="I8" s="262"/>
      <c r="J8" s="263"/>
      <c r="K8" s="106"/>
      <c r="L8" s="261">
        <f>L$3</f>
        <v>2011</v>
      </c>
      <c r="M8" s="262"/>
      <c r="N8" s="263"/>
      <c r="O8" s="106"/>
      <c r="P8" s="261">
        <f>P$3</f>
        <v>2012</v>
      </c>
      <c r="Q8" s="262"/>
      <c r="R8" s="263"/>
      <c r="S8" s="106"/>
      <c r="T8" s="261">
        <f>T$3</f>
        <v>2013</v>
      </c>
      <c r="U8" s="262"/>
      <c r="V8" s="263"/>
      <c r="W8" s="106"/>
      <c r="X8" s="261">
        <f>X$3</f>
        <v>2014</v>
      </c>
      <c r="Y8" s="262"/>
      <c r="Z8" s="263"/>
      <c r="AA8" s="106"/>
      <c r="AB8" s="261">
        <f>AB$3</f>
        <v>2015</v>
      </c>
      <c r="AC8" s="262"/>
      <c r="AD8" s="263"/>
    </row>
    <row r="9" spans="1:30">
      <c r="B9" s="37" t="s">
        <v>300</v>
      </c>
      <c r="D9" s="90" t="s">
        <v>328</v>
      </c>
      <c r="E9" s="90" t="s">
        <v>5</v>
      </c>
      <c r="F9" s="90" t="s">
        <v>33</v>
      </c>
      <c r="G9" s="88"/>
      <c r="H9" s="90" t="str">
        <f>$D$9</f>
        <v>Contract</v>
      </c>
      <c r="I9" s="90" t="str">
        <f>$E$9</f>
        <v>Other</v>
      </c>
      <c r="J9" s="90" t="str">
        <f>$F$9</f>
        <v>Total</v>
      </c>
      <c r="K9" s="88"/>
      <c r="L9" s="90" t="str">
        <f>$D$9</f>
        <v>Contract</v>
      </c>
      <c r="M9" s="90" t="str">
        <f>$E$9</f>
        <v>Other</v>
      </c>
      <c r="N9" s="90" t="str">
        <f>$F$9</f>
        <v>Total</v>
      </c>
      <c r="O9" s="88"/>
      <c r="P9" s="90" t="str">
        <f>$D$9</f>
        <v>Contract</v>
      </c>
      <c r="Q9" s="90" t="str">
        <f>$E$9</f>
        <v>Other</v>
      </c>
      <c r="R9" s="90" t="str">
        <f>$F$9</f>
        <v>Total</v>
      </c>
      <c r="S9" s="88"/>
      <c r="T9" s="90" t="str">
        <f>$D$9</f>
        <v>Contract</v>
      </c>
      <c r="U9" s="90" t="str">
        <f>$E$9</f>
        <v>Other</v>
      </c>
      <c r="V9" s="90" t="str">
        <f>$F$9</f>
        <v>Total</v>
      </c>
      <c r="W9" s="88"/>
      <c r="X9" s="90" t="str">
        <f>$D$9</f>
        <v>Contract</v>
      </c>
      <c r="Y9" s="90" t="str">
        <f>$E$9</f>
        <v>Other</v>
      </c>
      <c r="Z9" s="90" t="str">
        <f>$F$9</f>
        <v>Total</v>
      </c>
      <c r="AA9" s="88"/>
      <c r="AB9" s="90" t="str">
        <f>$D$9</f>
        <v>Contract</v>
      </c>
      <c r="AC9" s="90" t="str">
        <f>$E$9</f>
        <v>Other</v>
      </c>
      <c r="AD9" s="90" t="str">
        <f>$F$9</f>
        <v>Total</v>
      </c>
    </row>
    <row r="10" spans="1:30">
      <c r="A10" s="118" t="s">
        <v>109</v>
      </c>
      <c r="B10" s="38" t="s">
        <v>301</v>
      </c>
      <c r="C10" s="118"/>
      <c r="D10" s="91">
        <v>240846.62928124357</v>
      </c>
      <c r="E10" s="91"/>
      <c r="F10" s="119">
        <f>SUM(D10:E10)</f>
        <v>240846.62928124357</v>
      </c>
      <c r="G10" s="247">
        <f>F10/$F$20</f>
        <v>0.15140148165193087</v>
      </c>
      <c r="H10" s="91">
        <v>80255.247498299912</v>
      </c>
      <c r="I10" s="91"/>
      <c r="J10" s="119">
        <f>SUM(H10:I10)</f>
        <v>80255.247498299912</v>
      </c>
      <c r="K10" s="120"/>
      <c r="L10" s="91"/>
      <c r="M10" s="91"/>
      <c r="N10" s="119">
        <f t="shared" ref="N10:N19" si="0">SUM(L10:M10)</f>
        <v>0</v>
      </c>
      <c r="O10" s="120"/>
      <c r="P10" s="91">
        <v>82479.683797438949</v>
      </c>
      <c r="Q10" s="91">
        <v>0</v>
      </c>
      <c r="R10" s="119">
        <f t="shared" ref="R10:R19" si="1">SUM(P10:Q10)</f>
        <v>82479.683797438949</v>
      </c>
      <c r="S10" s="120"/>
      <c r="T10" s="91">
        <v>82479.683797438949</v>
      </c>
      <c r="U10" s="91">
        <v>370388.73181704187</v>
      </c>
      <c r="V10" s="119">
        <f t="shared" ref="V10:V19" si="2">SUM(T10:U10)</f>
        <v>452868.41561448085</v>
      </c>
      <c r="W10" s="120"/>
      <c r="X10" s="91">
        <v>82479.683797438949</v>
      </c>
      <c r="Y10" s="91"/>
      <c r="Z10" s="119">
        <f t="shared" ref="Z10:Z19" si="3">SUM(X10:Y10)</f>
        <v>82479.683797438949</v>
      </c>
      <c r="AA10" s="120"/>
      <c r="AB10" s="91">
        <v>82479.683797438949</v>
      </c>
      <c r="AC10" s="91"/>
      <c r="AD10" s="119">
        <f t="shared" ref="AD10:AD19" si="4">SUM(AB10:AC10)</f>
        <v>82479.683797438949</v>
      </c>
    </row>
    <row r="11" spans="1:30">
      <c r="A11" s="124" t="s">
        <v>110</v>
      </c>
      <c r="B11" s="149" t="s">
        <v>302</v>
      </c>
      <c r="C11" s="124"/>
      <c r="D11" s="91">
        <v>0</v>
      </c>
      <c r="E11" s="91"/>
      <c r="F11" s="119">
        <f t="shared" ref="F11:F19" si="5">SUM(D11:E11)</f>
        <v>0</v>
      </c>
      <c r="G11" s="247">
        <f t="shared" ref="G11:G19" si="6">F11/$F$20</f>
        <v>0</v>
      </c>
      <c r="H11" s="91">
        <v>0</v>
      </c>
      <c r="I11" s="91"/>
      <c r="J11" s="119">
        <f t="shared" ref="J11:J19" si="7">SUM(H11:I11)</f>
        <v>0</v>
      </c>
      <c r="K11" s="120"/>
      <c r="L11" s="91"/>
      <c r="M11" s="91"/>
      <c r="N11" s="119">
        <f t="shared" si="0"/>
        <v>0</v>
      </c>
      <c r="O11" s="120"/>
      <c r="P11" s="91">
        <v>0</v>
      </c>
      <c r="Q11" s="91">
        <v>0</v>
      </c>
      <c r="R11" s="119">
        <f t="shared" si="1"/>
        <v>0</v>
      </c>
      <c r="S11" s="120"/>
      <c r="T11" s="91">
        <v>0</v>
      </c>
      <c r="U11" s="91">
        <v>0</v>
      </c>
      <c r="V11" s="119">
        <f t="shared" si="2"/>
        <v>0</v>
      </c>
      <c r="W11" s="120"/>
      <c r="X11" s="91">
        <v>0</v>
      </c>
      <c r="Y11" s="91"/>
      <c r="Z11" s="119">
        <f t="shared" si="3"/>
        <v>0</v>
      </c>
      <c r="AA11" s="120"/>
      <c r="AB11" s="91">
        <v>0</v>
      </c>
      <c r="AC11" s="91"/>
      <c r="AD11" s="119">
        <f t="shared" si="4"/>
        <v>0</v>
      </c>
    </row>
    <row r="12" spans="1:30">
      <c r="A12" s="124" t="s">
        <v>111</v>
      </c>
      <c r="B12" s="149" t="s">
        <v>303</v>
      </c>
      <c r="C12" s="124"/>
      <c r="D12" s="91">
        <v>0</v>
      </c>
      <c r="E12" s="91"/>
      <c r="F12" s="119">
        <f t="shared" si="5"/>
        <v>0</v>
      </c>
      <c r="G12" s="247">
        <f t="shared" si="6"/>
        <v>0</v>
      </c>
      <c r="H12" s="91">
        <v>0</v>
      </c>
      <c r="I12" s="91"/>
      <c r="J12" s="119">
        <f t="shared" si="7"/>
        <v>0</v>
      </c>
      <c r="K12" s="120"/>
      <c r="L12" s="91"/>
      <c r="M12" s="91"/>
      <c r="N12" s="119">
        <f t="shared" si="0"/>
        <v>0</v>
      </c>
      <c r="O12" s="120"/>
      <c r="P12" s="91">
        <v>0</v>
      </c>
      <c r="Q12" s="91">
        <v>0</v>
      </c>
      <c r="R12" s="119">
        <f t="shared" si="1"/>
        <v>0</v>
      </c>
      <c r="S12" s="120"/>
      <c r="T12" s="91">
        <v>0</v>
      </c>
      <c r="U12" s="91">
        <v>0</v>
      </c>
      <c r="V12" s="119">
        <f t="shared" si="2"/>
        <v>0</v>
      </c>
      <c r="W12" s="120"/>
      <c r="X12" s="91">
        <v>0</v>
      </c>
      <c r="Y12" s="91"/>
      <c r="Z12" s="119">
        <f t="shared" si="3"/>
        <v>0</v>
      </c>
      <c r="AA12" s="120"/>
      <c r="AB12" s="91">
        <v>0</v>
      </c>
      <c r="AC12" s="91"/>
      <c r="AD12" s="119">
        <f t="shared" si="4"/>
        <v>0</v>
      </c>
    </row>
    <row r="13" spans="1:30">
      <c r="A13" s="124" t="s">
        <v>112</v>
      </c>
      <c r="B13" s="149" t="s">
        <v>304</v>
      </c>
      <c r="C13" s="124"/>
      <c r="D13" s="91">
        <v>57188.66945046094</v>
      </c>
      <c r="E13" s="91"/>
      <c r="F13" s="119">
        <f t="shared" si="5"/>
        <v>57188.66945046094</v>
      </c>
      <c r="G13" s="247">
        <f t="shared" si="6"/>
        <v>3.5950053834432456E-2</v>
      </c>
      <c r="H13" s="91">
        <v>19056.487668281588</v>
      </c>
      <c r="I13" s="91"/>
      <c r="J13" s="119">
        <f t="shared" si="7"/>
        <v>19056.487668281588</v>
      </c>
      <c r="K13" s="120"/>
      <c r="L13" s="91"/>
      <c r="M13" s="91"/>
      <c r="N13" s="119">
        <f t="shared" si="0"/>
        <v>0</v>
      </c>
      <c r="O13" s="120"/>
      <c r="P13" s="91">
        <v>19584.676717905033</v>
      </c>
      <c r="Q13" s="91">
        <v>0</v>
      </c>
      <c r="R13" s="119">
        <f t="shared" si="1"/>
        <v>19584.676717905033</v>
      </c>
      <c r="S13" s="120"/>
      <c r="T13" s="91">
        <v>19584.676717905033</v>
      </c>
      <c r="U13" s="91">
        <v>287909.02081110433</v>
      </c>
      <c r="V13" s="119">
        <f t="shared" si="2"/>
        <v>307493.69752900937</v>
      </c>
      <c r="W13" s="120"/>
      <c r="X13" s="91">
        <v>19584.676717905033</v>
      </c>
      <c r="Y13" s="91"/>
      <c r="Z13" s="119">
        <f t="shared" si="3"/>
        <v>19584.676717905033</v>
      </c>
      <c r="AA13" s="120"/>
      <c r="AB13" s="91">
        <v>19584.676717905033</v>
      </c>
      <c r="AC13" s="91"/>
      <c r="AD13" s="119">
        <f t="shared" si="4"/>
        <v>19584.676717905033</v>
      </c>
    </row>
    <row r="14" spans="1:30">
      <c r="A14" s="124" t="s">
        <v>113</v>
      </c>
      <c r="B14" s="149" t="s">
        <v>305</v>
      </c>
      <c r="C14" s="124"/>
      <c r="D14" s="91">
        <v>521585.74482961808</v>
      </c>
      <c r="E14" s="91"/>
      <c r="F14" s="119">
        <f t="shared" si="5"/>
        <v>521585.74482961808</v>
      </c>
      <c r="G14" s="247">
        <f t="shared" si="6"/>
        <v>0.32788025645779711</v>
      </c>
      <c r="H14" s="91">
        <v>173803.52454094336</v>
      </c>
      <c r="I14" s="91"/>
      <c r="J14" s="119">
        <f t="shared" si="7"/>
        <v>173803.52454094336</v>
      </c>
      <c r="K14" s="120"/>
      <c r="L14" s="91"/>
      <c r="M14" s="91"/>
      <c r="N14" s="119">
        <f t="shared" si="0"/>
        <v>0</v>
      </c>
      <c r="O14" s="120"/>
      <c r="P14" s="91">
        <v>178620.84030481745</v>
      </c>
      <c r="Q14" s="91">
        <v>0</v>
      </c>
      <c r="R14" s="119">
        <f t="shared" si="1"/>
        <v>178620.84030481745</v>
      </c>
      <c r="S14" s="120"/>
      <c r="T14" s="91">
        <v>178620.84030481745</v>
      </c>
      <c r="U14" s="91">
        <v>176841.77673538143</v>
      </c>
      <c r="V14" s="119">
        <f t="shared" si="2"/>
        <v>355462.61704019888</v>
      </c>
      <c r="W14" s="120"/>
      <c r="X14" s="91">
        <v>178620.84030481745</v>
      </c>
      <c r="Y14" s="91"/>
      <c r="Z14" s="119">
        <f t="shared" si="3"/>
        <v>178620.84030481745</v>
      </c>
      <c r="AA14" s="120"/>
      <c r="AB14" s="91">
        <v>178620.84030481745</v>
      </c>
      <c r="AC14" s="91"/>
      <c r="AD14" s="119">
        <f t="shared" si="4"/>
        <v>178620.84030481745</v>
      </c>
    </row>
    <row r="15" spans="1:30">
      <c r="A15" s="124" t="s">
        <v>114</v>
      </c>
      <c r="B15" s="149" t="s">
        <v>306</v>
      </c>
      <c r="C15" s="124"/>
      <c r="D15" s="91">
        <v>188658.71170074263</v>
      </c>
      <c r="E15" s="91"/>
      <c r="F15" s="119">
        <f t="shared" si="5"/>
        <v>188658.71170074263</v>
      </c>
      <c r="G15" s="247">
        <f t="shared" si="6"/>
        <v>0.11859501029048165</v>
      </c>
      <c r="H15" s="91">
        <v>62865.117296589182</v>
      </c>
      <c r="I15" s="91"/>
      <c r="J15" s="119">
        <f t="shared" si="7"/>
        <v>62865.117296589182</v>
      </c>
      <c r="K15" s="120"/>
      <c r="L15" s="91"/>
      <c r="M15" s="91"/>
      <c r="N15" s="119">
        <f t="shared" si="0"/>
        <v>0</v>
      </c>
      <c r="O15" s="120"/>
      <c r="P15" s="91">
        <v>64607.55100931468</v>
      </c>
      <c r="Q15" s="91">
        <v>0</v>
      </c>
      <c r="R15" s="119">
        <f t="shared" si="1"/>
        <v>64607.55100931468</v>
      </c>
      <c r="S15" s="120"/>
      <c r="T15" s="91">
        <v>64607.55100931468</v>
      </c>
      <c r="U15" s="91">
        <v>63964.059801261879</v>
      </c>
      <c r="V15" s="119">
        <f t="shared" si="2"/>
        <v>128571.61081057656</v>
      </c>
      <c r="W15" s="120"/>
      <c r="X15" s="91">
        <v>64607.55100931468</v>
      </c>
      <c r="Y15" s="91"/>
      <c r="Z15" s="119">
        <f t="shared" si="3"/>
        <v>64607.55100931468</v>
      </c>
      <c r="AA15" s="120"/>
      <c r="AB15" s="91">
        <v>64607.55100931468</v>
      </c>
      <c r="AC15" s="91"/>
      <c r="AD15" s="119">
        <f t="shared" si="4"/>
        <v>64607.55100931468</v>
      </c>
    </row>
    <row r="16" spans="1:30">
      <c r="A16" s="124" t="s">
        <v>115</v>
      </c>
      <c r="B16" s="149" t="s">
        <v>307</v>
      </c>
      <c r="C16" s="124"/>
      <c r="D16" s="91">
        <v>0</v>
      </c>
      <c r="E16" s="91"/>
      <c r="F16" s="119">
        <f t="shared" si="5"/>
        <v>0</v>
      </c>
      <c r="G16" s="247">
        <f t="shared" si="6"/>
        <v>0</v>
      </c>
      <c r="H16" s="91">
        <v>0</v>
      </c>
      <c r="I16" s="91"/>
      <c r="J16" s="119">
        <f t="shared" si="7"/>
        <v>0</v>
      </c>
      <c r="K16" s="120"/>
      <c r="L16" s="91"/>
      <c r="M16" s="91"/>
      <c r="N16" s="119">
        <f t="shared" si="0"/>
        <v>0</v>
      </c>
      <c r="O16" s="120"/>
      <c r="P16" s="91">
        <v>0</v>
      </c>
      <c r="Q16" s="91">
        <v>0</v>
      </c>
      <c r="R16" s="119">
        <f t="shared" si="1"/>
        <v>0</v>
      </c>
      <c r="S16" s="120"/>
      <c r="T16" s="91">
        <v>0</v>
      </c>
      <c r="U16" s="91">
        <v>0</v>
      </c>
      <c r="V16" s="119">
        <f t="shared" si="2"/>
        <v>0</v>
      </c>
      <c r="W16" s="120"/>
      <c r="X16" s="91">
        <v>0</v>
      </c>
      <c r="Y16" s="91"/>
      <c r="Z16" s="119">
        <f t="shared" si="3"/>
        <v>0</v>
      </c>
      <c r="AA16" s="120"/>
      <c r="AB16" s="91">
        <v>0</v>
      </c>
      <c r="AC16" s="91"/>
      <c r="AD16" s="119">
        <f t="shared" si="4"/>
        <v>0</v>
      </c>
    </row>
    <row r="17" spans="1:30">
      <c r="A17" s="124" t="s">
        <v>116</v>
      </c>
      <c r="B17" s="149" t="s">
        <v>308</v>
      </c>
      <c r="C17" s="124"/>
      <c r="D17" s="91">
        <v>0</v>
      </c>
      <c r="E17" s="91"/>
      <c r="F17" s="119">
        <f t="shared" si="5"/>
        <v>0</v>
      </c>
      <c r="G17" s="247">
        <f t="shared" si="6"/>
        <v>0</v>
      </c>
      <c r="H17" s="91">
        <v>0</v>
      </c>
      <c r="I17" s="91"/>
      <c r="J17" s="119">
        <f t="shared" si="7"/>
        <v>0</v>
      </c>
      <c r="K17" s="120"/>
      <c r="L17" s="91"/>
      <c r="M17" s="91"/>
      <c r="N17" s="119">
        <f t="shared" si="0"/>
        <v>0</v>
      </c>
      <c r="O17" s="120"/>
      <c r="P17" s="91">
        <v>0</v>
      </c>
      <c r="Q17" s="91">
        <v>0</v>
      </c>
      <c r="R17" s="119">
        <f t="shared" si="1"/>
        <v>0</v>
      </c>
      <c r="S17" s="120"/>
      <c r="T17" s="91">
        <v>0</v>
      </c>
      <c r="U17" s="91">
        <v>0</v>
      </c>
      <c r="V17" s="119">
        <f t="shared" si="2"/>
        <v>0</v>
      </c>
      <c r="W17" s="120"/>
      <c r="X17" s="91">
        <v>0</v>
      </c>
      <c r="Y17" s="91"/>
      <c r="Z17" s="119">
        <f t="shared" si="3"/>
        <v>0</v>
      </c>
      <c r="AA17" s="120"/>
      <c r="AB17" s="91">
        <v>0</v>
      </c>
      <c r="AC17" s="91"/>
      <c r="AD17" s="119">
        <f t="shared" si="4"/>
        <v>0</v>
      </c>
    </row>
    <row r="18" spans="1:30">
      <c r="A18" s="124" t="s">
        <v>117</v>
      </c>
      <c r="B18" s="149" t="s">
        <v>309</v>
      </c>
      <c r="C18" s="124"/>
      <c r="D18" s="91">
        <v>530604.77730199741</v>
      </c>
      <c r="E18" s="91"/>
      <c r="F18" s="119">
        <f t="shared" si="5"/>
        <v>530604.77730199741</v>
      </c>
      <c r="G18" s="247">
        <f t="shared" si="6"/>
        <v>0.33354981838382503</v>
      </c>
      <c r="H18" s="91">
        <v>176808.85903711678</v>
      </c>
      <c r="I18" s="91"/>
      <c r="J18" s="119">
        <f t="shared" si="7"/>
        <v>176808.85903711678</v>
      </c>
      <c r="K18" s="120"/>
      <c r="L18" s="91"/>
      <c r="M18" s="91"/>
      <c r="N18" s="119">
        <f t="shared" si="0"/>
        <v>0</v>
      </c>
      <c r="O18" s="120"/>
      <c r="P18" s="91">
        <v>181709.47371729516</v>
      </c>
      <c r="Q18" s="91">
        <v>0</v>
      </c>
      <c r="R18" s="119">
        <f t="shared" si="1"/>
        <v>181709.47371729516</v>
      </c>
      <c r="S18" s="120"/>
      <c r="T18" s="91">
        <v>181709.47371729516</v>
      </c>
      <c r="U18" s="91">
        <v>179899.64735907078</v>
      </c>
      <c r="V18" s="119">
        <f t="shared" si="2"/>
        <v>361609.12107636593</v>
      </c>
      <c r="W18" s="120"/>
      <c r="X18" s="91">
        <v>181709.47371729516</v>
      </c>
      <c r="Y18" s="91"/>
      <c r="Z18" s="119">
        <f t="shared" si="3"/>
        <v>181709.47371729516</v>
      </c>
      <c r="AA18" s="120"/>
      <c r="AB18" s="91">
        <v>181709.47371729516</v>
      </c>
      <c r="AC18" s="91"/>
      <c r="AD18" s="119">
        <f t="shared" si="4"/>
        <v>181709.47371729516</v>
      </c>
    </row>
    <row r="19" spans="1:30">
      <c r="A19" s="124" t="s">
        <v>118</v>
      </c>
      <c r="B19" s="149" t="s">
        <v>310</v>
      </c>
      <c r="C19" s="124"/>
      <c r="D19" s="91">
        <v>51896.658302651442</v>
      </c>
      <c r="E19" s="91"/>
      <c r="F19" s="119">
        <f t="shared" si="5"/>
        <v>51896.658302651442</v>
      </c>
      <c r="G19" s="247">
        <f t="shared" si="6"/>
        <v>3.2623379381532855E-2</v>
      </c>
      <c r="H19" s="91">
        <v>17293.076381610579</v>
      </c>
      <c r="I19" s="91"/>
      <c r="J19" s="119">
        <f t="shared" si="7"/>
        <v>17293.076381610579</v>
      </c>
      <c r="K19" s="120"/>
      <c r="L19" s="91"/>
      <c r="M19" s="91"/>
      <c r="N19" s="119">
        <f t="shared" si="0"/>
        <v>0</v>
      </c>
      <c r="O19" s="120"/>
      <c r="P19" s="91">
        <v>17772.388925352388</v>
      </c>
      <c r="Q19" s="91">
        <v>0</v>
      </c>
      <c r="R19" s="119">
        <f t="shared" si="1"/>
        <v>17772.388925352388</v>
      </c>
      <c r="S19" s="120"/>
      <c r="T19" s="91">
        <v>17772.388925352388</v>
      </c>
      <c r="U19" s="91">
        <v>17595.375931655879</v>
      </c>
      <c r="V19" s="119">
        <f t="shared" si="2"/>
        <v>35367.764857008267</v>
      </c>
      <c r="W19" s="120"/>
      <c r="X19" s="91">
        <v>17772.388925352388</v>
      </c>
      <c r="Y19" s="91"/>
      <c r="Z19" s="119">
        <f t="shared" si="3"/>
        <v>17772.388925352388</v>
      </c>
      <c r="AA19" s="120"/>
      <c r="AB19" s="91">
        <v>17772.388925352388</v>
      </c>
      <c r="AC19" s="91"/>
      <c r="AD19" s="119">
        <f t="shared" si="4"/>
        <v>17772.388925352388</v>
      </c>
    </row>
    <row r="20" spans="1:30" ht="13.5" thickBot="1">
      <c r="A20" s="124"/>
      <c r="B20" s="150"/>
      <c r="C20" s="124"/>
      <c r="D20" s="123">
        <f>SUM(D10:D19)</f>
        <v>1590781.1908667141</v>
      </c>
      <c r="E20" s="123">
        <f>SUM(E10:E19)</f>
        <v>0</v>
      </c>
      <c r="F20" s="123">
        <f>SUM(F10:F19)</f>
        <v>1590781.1908667141</v>
      </c>
      <c r="G20" s="120"/>
      <c r="H20" s="123">
        <f>SUM(H10:H19)</f>
        <v>530082.31242284144</v>
      </c>
      <c r="I20" s="123">
        <f>SUM(I10:I19)</f>
        <v>0</v>
      </c>
      <c r="J20" s="123">
        <f>SUM(J10:J19)</f>
        <v>530082.31242284144</v>
      </c>
      <c r="K20" s="120"/>
      <c r="L20" s="123">
        <f>SUM(L10:L19)</f>
        <v>0</v>
      </c>
      <c r="M20" s="123">
        <f>SUM(M10:M19)</f>
        <v>0</v>
      </c>
      <c r="N20" s="123">
        <f>SUM(N10:N19)</f>
        <v>0</v>
      </c>
      <c r="O20" s="120"/>
      <c r="P20" s="123">
        <f>SUM(P10:P19)</f>
        <v>544774.61447212356</v>
      </c>
      <c r="Q20" s="123">
        <f>SUM(Q10:Q19)</f>
        <v>0</v>
      </c>
      <c r="R20" s="123">
        <f>SUM(R10:R19)</f>
        <v>544774.61447212356</v>
      </c>
      <c r="S20" s="120"/>
      <c r="T20" s="123">
        <f>SUM(T10:T19)</f>
        <v>544774.61447212356</v>
      </c>
      <c r="U20" s="123">
        <f>SUM(U10:U19)</f>
        <v>1096598.6124555164</v>
      </c>
      <c r="V20" s="123">
        <f>SUM(V10:V19)</f>
        <v>1641373.2269276397</v>
      </c>
      <c r="W20" s="120"/>
      <c r="X20" s="123">
        <f>SUM(X10:X19)</f>
        <v>544774.61447212356</v>
      </c>
      <c r="Y20" s="123">
        <f>SUM(Y10:Y19)</f>
        <v>0</v>
      </c>
      <c r="Z20" s="123">
        <f>SUM(Z10:Z19)</f>
        <v>544774.61447212356</v>
      </c>
      <c r="AA20" s="120"/>
      <c r="AB20" s="123">
        <f>SUM(AB10:AB19)</f>
        <v>544774.61447212356</v>
      </c>
      <c r="AC20" s="123">
        <f>SUM(AC10:AC19)</f>
        <v>0</v>
      </c>
      <c r="AD20" s="123">
        <f>SUM(AD10:AD19)</f>
        <v>544774.61447212356</v>
      </c>
    </row>
    <row r="21" spans="1:30" ht="13.5" thickTop="1">
      <c r="A21" s="124"/>
      <c r="B21" s="150" t="s">
        <v>281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</row>
    <row r="22" spans="1:30">
      <c r="A22" s="124" t="s">
        <v>150</v>
      </c>
      <c r="B22" s="149" t="s">
        <v>301</v>
      </c>
      <c r="C22" s="124"/>
      <c r="D22" s="91">
        <v>311231.26170048874</v>
      </c>
      <c r="E22" s="91"/>
      <c r="F22" s="119">
        <f t="shared" ref="F22:F31" si="8">SUM(D22:E22)</f>
        <v>311231.26170048874</v>
      </c>
      <c r="G22" s="120"/>
      <c r="H22" s="91">
        <v>316435.328974512</v>
      </c>
      <c r="I22" s="91"/>
      <c r="J22" s="119">
        <f t="shared" ref="J22:J31" si="9">SUM(H22:I22)</f>
        <v>316435.328974512</v>
      </c>
      <c r="K22" s="120"/>
      <c r="L22" s="91"/>
      <c r="M22" s="91"/>
      <c r="N22" s="119">
        <f t="shared" ref="N22:N31" si="10">SUM(L22:M22)</f>
        <v>0</v>
      </c>
      <c r="O22" s="120"/>
      <c r="P22" s="91"/>
      <c r="Q22" s="91"/>
      <c r="R22" s="119">
        <f t="shared" ref="R22:R31" si="11">SUM(P22:Q22)</f>
        <v>0</v>
      </c>
      <c r="S22" s="120"/>
      <c r="T22" s="91"/>
      <c r="U22" s="91"/>
      <c r="V22" s="119">
        <f t="shared" ref="V22:V31" si="12">SUM(T22:U22)</f>
        <v>0</v>
      </c>
      <c r="W22" s="120"/>
      <c r="X22" s="91"/>
      <c r="Y22" s="91"/>
      <c r="Z22" s="119">
        <f t="shared" ref="Z22:Z31" si="13">SUM(X22:Y22)</f>
        <v>0</v>
      </c>
      <c r="AA22" s="120"/>
      <c r="AB22" s="91"/>
      <c r="AC22" s="91"/>
      <c r="AD22" s="119">
        <f t="shared" ref="AD22:AD31" si="14">SUM(AB22:AC22)</f>
        <v>0</v>
      </c>
    </row>
    <row r="23" spans="1:30">
      <c r="A23" s="124" t="s">
        <v>151</v>
      </c>
      <c r="B23" s="149" t="s">
        <v>302</v>
      </c>
      <c r="C23" s="124"/>
      <c r="D23" s="91">
        <v>69453.264468447989</v>
      </c>
      <c r="E23" s="91"/>
      <c r="F23" s="119">
        <f t="shared" si="8"/>
        <v>69453.264468447989</v>
      </c>
      <c r="G23" s="120"/>
      <c r="H23" s="91">
        <v>127153.23302782507</v>
      </c>
      <c r="I23" s="91"/>
      <c r="J23" s="119">
        <f t="shared" si="9"/>
        <v>127153.23302782507</v>
      </c>
      <c r="K23" s="120"/>
      <c r="L23" s="91"/>
      <c r="M23" s="91"/>
      <c r="N23" s="119">
        <f>SUM(L23:M23)</f>
        <v>0</v>
      </c>
      <c r="O23" s="120"/>
      <c r="P23" s="91"/>
      <c r="Q23" s="91"/>
      <c r="R23" s="119">
        <f t="shared" si="11"/>
        <v>0</v>
      </c>
      <c r="S23" s="120"/>
      <c r="T23" s="91"/>
      <c r="U23" s="91"/>
      <c r="V23" s="119">
        <f t="shared" si="12"/>
        <v>0</v>
      </c>
      <c r="W23" s="120"/>
      <c r="X23" s="91"/>
      <c r="Y23" s="91"/>
      <c r="Z23" s="119">
        <f t="shared" si="13"/>
        <v>0</v>
      </c>
      <c r="AA23" s="120"/>
      <c r="AB23" s="91"/>
      <c r="AC23" s="91"/>
      <c r="AD23" s="119">
        <f t="shared" si="14"/>
        <v>0</v>
      </c>
    </row>
    <row r="24" spans="1:30">
      <c r="A24" s="124" t="s">
        <v>152</v>
      </c>
      <c r="B24" s="149" t="s">
        <v>311</v>
      </c>
      <c r="C24" s="124"/>
      <c r="D24" s="91">
        <v>0</v>
      </c>
      <c r="E24" s="91"/>
      <c r="F24" s="119">
        <f t="shared" si="8"/>
        <v>0</v>
      </c>
      <c r="G24" s="120"/>
      <c r="H24" s="91">
        <v>0</v>
      </c>
      <c r="I24" s="91"/>
      <c r="J24" s="119">
        <f t="shared" si="9"/>
        <v>0</v>
      </c>
      <c r="K24" s="120"/>
      <c r="L24" s="91"/>
      <c r="M24" s="91"/>
      <c r="N24" s="119">
        <f>SUM(L24:M24)</f>
        <v>0</v>
      </c>
      <c r="O24" s="120"/>
      <c r="P24" s="91"/>
      <c r="Q24" s="91"/>
      <c r="R24" s="119">
        <f t="shared" si="11"/>
        <v>0</v>
      </c>
      <c r="S24" s="120"/>
      <c r="T24" s="91"/>
      <c r="U24" s="91"/>
      <c r="V24" s="119">
        <f t="shared" si="12"/>
        <v>0</v>
      </c>
      <c r="W24" s="120"/>
      <c r="X24" s="91"/>
      <c r="Y24" s="91"/>
      <c r="Z24" s="119">
        <f t="shared" si="13"/>
        <v>0</v>
      </c>
      <c r="AA24" s="120"/>
      <c r="AB24" s="91"/>
      <c r="AC24" s="91"/>
      <c r="AD24" s="119">
        <f t="shared" si="14"/>
        <v>0</v>
      </c>
    </row>
    <row r="25" spans="1:30">
      <c r="A25" s="124" t="s">
        <v>153</v>
      </c>
      <c r="B25" s="149" t="s">
        <v>312</v>
      </c>
      <c r="C25" s="124"/>
      <c r="D25" s="91">
        <v>1134816.7313405466</v>
      </c>
      <c r="E25" s="91"/>
      <c r="F25" s="119">
        <f t="shared" si="8"/>
        <v>1134816.7313405466</v>
      </c>
      <c r="G25" s="120"/>
      <c r="H25" s="91">
        <f>757299.067358384-54503</f>
        <v>702796.06735838403</v>
      </c>
      <c r="I25" s="91"/>
      <c r="J25" s="119">
        <f t="shared" si="9"/>
        <v>702796.06735838403</v>
      </c>
      <c r="K25" s="120"/>
      <c r="L25" s="91"/>
      <c r="M25" s="91"/>
      <c r="N25" s="119">
        <f>SUM(L25:M25)</f>
        <v>0</v>
      </c>
      <c r="O25" s="120"/>
      <c r="P25" s="91"/>
      <c r="Q25" s="91"/>
      <c r="R25" s="119">
        <f t="shared" si="11"/>
        <v>0</v>
      </c>
      <c r="S25" s="120"/>
      <c r="T25" s="91"/>
      <c r="U25" s="91"/>
      <c r="V25" s="119">
        <f t="shared" si="12"/>
        <v>0</v>
      </c>
      <c r="W25" s="120"/>
      <c r="X25" s="91"/>
      <c r="Y25" s="91"/>
      <c r="Z25" s="119">
        <f t="shared" si="13"/>
        <v>0</v>
      </c>
      <c r="AA25" s="120"/>
      <c r="AB25" s="91"/>
      <c r="AC25" s="91"/>
      <c r="AD25" s="119">
        <f t="shared" si="14"/>
        <v>0</v>
      </c>
    </row>
    <row r="26" spans="1:30">
      <c r="A26" s="124" t="s">
        <v>154</v>
      </c>
      <c r="B26" s="149" t="s">
        <v>305</v>
      </c>
      <c r="C26" s="124"/>
      <c r="D26" s="91">
        <v>242154.90822517153</v>
      </c>
      <c r="E26" s="91"/>
      <c r="F26" s="119">
        <f t="shared" si="8"/>
        <v>242154.90822517153</v>
      </c>
      <c r="G26" s="120"/>
      <c r="H26" s="91">
        <v>292831.35755331622</v>
      </c>
      <c r="I26" s="91"/>
      <c r="J26" s="119">
        <f t="shared" si="9"/>
        <v>292831.35755331622</v>
      </c>
      <c r="K26" s="120"/>
      <c r="L26" s="91"/>
      <c r="M26" s="91"/>
      <c r="N26" s="119">
        <f>SUM(L26:M26)</f>
        <v>0</v>
      </c>
      <c r="O26" s="120"/>
      <c r="P26" s="91"/>
      <c r="Q26" s="91"/>
      <c r="R26" s="119">
        <f t="shared" si="11"/>
        <v>0</v>
      </c>
      <c r="S26" s="120"/>
      <c r="T26" s="91"/>
      <c r="U26" s="91"/>
      <c r="V26" s="119">
        <f t="shared" si="12"/>
        <v>0</v>
      </c>
      <c r="W26" s="120"/>
      <c r="X26" s="91"/>
      <c r="Y26" s="91"/>
      <c r="Z26" s="119">
        <f t="shared" si="13"/>
        <v>0</v>
      </c>
      <c r="AA26" s="120"/>
      <c r="AB26" s="91"/>
      <c r="AC26" s="91"/>
      <c r="AD26" s="119">
        <f t="shared" si="14"/>
        <v>0</v>
      </c>
    </row>
    <row r="27" spans="1:30">
      <c r="A27" s="124" t="s">
        <v>155</v>
      </c>
      <c r="B27" s="149" t="s">
        <v>306</v>
      </c>
      <c r="C27" s="124"/>
      <c r="D27" s="91">
        <v>138224.22374563979</v>
      </c>
      <c r="E27" s="91"/>
      <c r="F27" s="119">
        <f t="shared" si="8"/>
        <v>138224.22374563979</v>
      </c>
      <c r="G27" s="120"/>
      <c r="H27" s="91">
        <v>344827.55006175395</v>
      </c>
      <c r="I27" s="91"/>
      <c r="J27" s="119">
        <f t="shared" si="9"/>
        <v>344827.55006175395</v>
      </c>
      <c r="K27" s="120"/>
      <c r="L27" s="91"/>
      <c r="M27" s="91"/>
      <c r="N27" s="119">
        <f>SUM(L27:M27)</f>
        <v>0</v>
      </c>
      <c r="O27" s="120"/>
      <c r="P27" s="91"/>
      <c r="Q27" s="91"/>
      <c r="R27" s="119">
        <f t="shared" si="11"/>
        <v>0</v>
      </c>
      <c r="S27" s="120"/>
      <c r="T27" s="91"/>
      <c r="U27" s="91"/>
      <c r="V27" s="119">
        <f t="shared" si="12"/>
        <v>0</v>
      </c>
      <c r="W27" s="120"/>
      <c r="X27" s="91"/>
      <c r="Y27" s="91"/>
      <c r="Z27" s="119">
        <f t="shared" si="13"/>
        <v>0</v>
      </c>
      <c r="AA27" s="120"/>
      <c r="AB27" s="91"/>
      <c r="AC27" s="91"/>
      <c r="AD27" s="119">
        <f t="shared" si="14"/>
        <v>0</v>
      </c>
    </row>
    <row r="28" spans="1:30">
      <c r="A28" s="124" t="s">
        <v>156</v>
      </c>
      <c r="B28" s="149" t="s">
        <v>313</v>
      </c>
      <c r="C28" s="124"/>
      <c r="D28" s="91">
        <v>123570.46315463036</v>
      </c>
      <c r="E28" s="91"/>
      <c r="F28" s="119">
        <f t="shared" si="8"/>
        <v>123570.46315463036</v>
      </c>
      <c r="G28" s="120"/>
      <c r="H28" s="91">
        <v>226167.70998481257</v>
      </c>
      <c r="I28" s="91"/>
      <c r="J28" s="119">
        <f t="shared" si="9"/>
        <v>226167.70998481257</v>
      </c>
      <c r="K28" s="120"/>
      <c r="L28" s="91"/>
      <c r="M28" s="91"/>
      <c r="N28" s="119">
        <f t="shared" si="10"/>
        <v>0</v>
      </c>
      <c r="O28" s="120"/>
      <c r="P28" s="91"/>
      <c r="Q28" s="91"/>
      <c r="R28" s="119">
        <f t="shared" si="11"/>
        <v>0</v>
      </c>
      <c r="S28" s="120"/>
      <c r="T28" s="91"/>
      <c r="U28" s="91"/>
      <c r="V28" s="119">
        <f t="shared" si="12"/>
        <v>0</v>
      </c>
      <c r="W28" s="120"/>
      <c r="X28" s="91"/>
      <c r="Y28" s="91"/>
      <c r="Z28" s="119">
        <f t="shared" si="13"/>
        <v>0</v>
      </c>
      <c r="AA28" s="120"/>
      <c r="AB28" s="91"/>
      <c r="AC28" s="91"/>
      <c r="AD28" s="119">
        <f t="shared" si="14"/>
        <v>0</v>
      </c>
    </row>
    <row r="29" spans="1:30">
      <c r="A29" s="124" t="s">
        <v>157</v>
      </c>
      <c r="B29" s="149" t="s">
        <v>308</v>
      </c>
      <c r="C29" s="124"/>
      <c r="D29" s="91">
        <v>255063.70469856786</v>
      </c>
      <c r="E29" s="91"/>
      <c r="F29" s="119">
        <f t="shared" si="8"/>
        <v>255063.70469856786</v>
      </c>
      <c r="G29" s="120"/>
      <c r="H29" s="91">
        <v>259245.92038680756</v>
      </c>
      <c r="I29" s="91"/>
      <c r="J29" s="119">
        <f t="shared" si="9"/>
        <v>259245.92038680756</v>
      </c>
      <c r="K29" s="120"/>
      <c r="L29" s="91"/>
      <c r="M29" s="91"/>
      <c r="N29" s="119">
        <f t="shared" si="10"/>
        <v>0</v>
      </c>
      <c r="O29" s="120"/>
      <c r="P29" s="91"/>
      <c r="Q29" s="91"/>
      <c r="R29" s="119">
        <f t="shared" si="11"/>
        <v>0</v>
      </c>
      <c r="S29" s="120"/>
      <c r="T29" s="91"/>
      <c r="U29" s="91"/>
      <c r="V29" s="119">
        <f t="shared" si="12"/>
        <v>0</v>
      </c>
      <c r="W29" s="120"/>
      <c r="X29" s="91"/>
      <c r="Y29" s="91"/>
      <c r="Z29" s="119">
        <f t="shared" si="13"/>
        <v>0</v>
      </c>
      <c r="AA29" s="120"/>
      <c r="AB29" s="91"/>
      <c r="AC29" s="91"/>
      <c r="AD29" s="119">
        <f t="shared" si="14"/>
        <v>0</v>
      </c>
    </row>
    <row r="30" spans="1:30">
      <c r="A30" s="124" t="s">
        <v>158</v>
      </c>
      <c r="B30" s="149" t="s">
        <v>309</v>
      </c>
      <c r="C30" s="124"/>
      <c r="D30" s="91">
        <v>275211.27623296459</v>
      </c>
      <c r="E30" s="91"/>
      <c r="F30" s="119">
        <f t="shared" si="8"/>
        <v>275211.27623296459</v>
      </c>
      <c r="G30" s="120"/>
      <c r="H30" s="91">
        <v>280101.7555182419</v>
      </c>
      <c r="I30" s="91"/>
      <c r="J30" s="119">
        <f t="shared" si="9"/>
        <v>280101.7555182419</v>
      </c>
      <c r="K30" s="120"/>
      <c r="L30" s="91"/>
      <c r="M30" s="91"/>
      <c r="N30" s="119">
        <f t="shared" si="10"/>
        <v>0</v>
      </c>
      <c r="O30" s="120"/>
      <c r="P30" s="91"/>
      <c r="Q30" s="91"/>
      <c r="R30" s="119">
        <f t="shared" si="11"/>
        <v>0</v>
      </c>
      <c r="S30" s="120"/>
      <c r="T30" s="91"/>
      <c r="U30" s="91"/>
      <c r="V30" s="119">
        <f t="shared" si="12"/>
        <v>0</v>
      </c>
      <c r="W30" s="120"/>
      <c r="X30" s="91"/>
      <c r="Y30" s="91"/>
      <c r="Z30" s="119">
        <f t="shared" si="13"/>
        <v>0</v>
      </c>
      <c r="AA30" s="120"/>
      <c r="AB30" s="91"/>
      <c r="AC30" s="91"/>
      <c r="AD30" s="119">
        <f t="shared" si="14"/>
        <v>0</v>
      </c>
    </row>
    <row r="31" spans="1:30">
      <c r="A31" s="124" t="s">
        <v>159</v>
      </c>
      <c r="B31" s="149" t="s">
        <v>310</v>
      </c>
      <c r="C31" s="124"/>
      <c r="D31" s="91">
        <v>0</v>
      </c>
      <c r="E31" s="91"/>
      <c r="F31" s="119">
        <f t="shared" si="8"/>
        <v>0</v>
      </c>
      <c r="G31" s="120"/>
      <c r="H31" s="91">
        <v>0</v>
      </c>
      <c r="I31" s="91"/>
      <c r="J31" s="119">
        <f t="shared" si="9"/>
        <v>0</v>
      </c>
      <c r="K31" s="120"/>
      <c r="L31" s="91"/>
      <c r="M31" s="91"/>
      <c r="N31" s="119">
        <f t="shared" si="10"/>
        <v>0</v>
      </c>
      <c r="O31" s="120"/>
      <c r="P31" s="91"/>
      <c r="Q31" s="91"/>
      <c r="R31" s="119">
        <f t="shared" si="11"/>
        <v>0</v>
      </c>
      <c r="S31" s="120"/>
      <c r="T31" s="91"/>
      <c r="U31" s="91"/>
      <c r="V31" s="119">
        <f t="shared" si="12"/>
        <v>0</v>
      </c>
      <c r="W31" s="120"/>
      <c r="X31" s="91"/>
      <c r="Y31" s="91"/>
      <c r="Z31" s="119">
        <f t="shared" si="13"/>
        <v>0</v>
      </c>
      <c r="AA31" s="120"/>
      <c r="AB31" s="91"/>
      <c r="AC31" s="91"/>
      <c r="AD31" s="119">
        <f t="shared" si="14"/>
        <v>0</v>
      </c>
    </row>
    <row r="32" spans="1:30" ht="13.5" thickBot="1">
      <c r="A32" s="124"/>
      <c r="B32" s="149"/>
      <c r="C32" s="124"/>
      <c r="D32" s="123">
        <f>SUM(D22:D31)</f>
        <v>2549725.833566457</v>
      </c>
      <c r="E32" s="123">
        <f>SUM(E22:E31)</f>
        <v>0</v>
      </c>
      <c r="F32" s="123">
        <f>SUM(F22:F31)</f>
        <v>2549725.833566457</v>
      </c>
      <c r="G32" s="120"/>
      <c r="H32" s="123">
        <f>SUM(H22:H31)</f>
        <v>2549558.9228656534</v>
      </c>
      <c r="I32" s="123">
        <f>SUM(I22:I31)</f>
        <v>0</v>
      </c>
      <c r="J32" s="123">
        <f>SUM(J22:J31)</f>
        <v>2549558.9228656534</v>
      </c>
      <c r="K32" s="120"/>
      <c r="L32" s="123">
        <f>SUM(L22:L31)</f>
        <v>0</v>
      </c>
      <c r="M32" s="123">
        <f>SUM(M22:M31)</f>
        <v>0</v>
      </c>
      <c r="N32" s="123">
        <f>SUM(N22:N31)</f>
        <v>0</v>
      </c>
      <c r="O32" s="120"/>
      <c r="P32" s="123">
        <f>SUM(P22:P31)</f>
        <v>0</v>
      </c>
      <c r="Q32" s="123">
        <f>SUM(Q22:Q31)</f>
        <v>0</v>
      </c>
      <c r="R32" s="123">
        <f>SUM(R22:R31)</f>
        <v>0</v>
      </c>
      <c r="S32" s="120"/>
      <c r="T32" s="123">
        <f>SUM(T22:T31)</f>
        <v>0</v>
      </c>
      <c r="U32" s="123">
        <f>SUM(U22:U31)</f>
        <v>0</v>
      </c>
      <c r="V32" s="123">
        <f>SUM(V22:V31)</f>
        <v>0</v>
      </c>
      <c r="W32" s="120"/>
      <c r="X32" s="123">
        <f>SUM(X22:X31)</f>
        <v>0</v>
      </c>
      <c r="Y32" s="123">
        <f>SUM(Y22:Y31)</f>
        <v>0</v>
      </c>
      <c r="Z32" s="123">
        <f>SUM(Z22:Z31)</f>
        <v>0</v>
      </c>
      <c r="AA32" s="120"/>
      <c r="AB32" s="123">
        <f>SUM(AB22:AB31)</f>
        <v>0</v>
      </c>
      <c r="AC32" s="123">
        <f>SUM(AC22:AC31)</f>
        <v>0</v>
      </c>
      <c r="AD32" s="123">
        <f>SUM(AD22:AD31)</f>
        <v>0</v>
      </c>
    </row>
    <row r="33" spans="1:30" ht="13.5" thickTop="1">
      <c r="A33" s="124"/>
      <c r="B33" s="150" t="s">
        <v>314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30">
      <c r="A34" s="124" t="s">
        <v>160</v>
      </c>
      <c r="B34" s="149" t="s">
        <v>301</v>
      </c>
      <c r="C34" s="124"/>
      <c r="D34" s="91">
        <v>1030423.952937941</v>
      </c>
      <c r="E34" s="91"/>
      <c r="F34" s="119">
        <f t="shared" ref="F34:F43" si="15">SUM(D34:E34)</f>
        <v>1030423.952937941</v>
      </c>
      <c r="G34" s="246">
        <f>F34/SUM($F$34:$F$38,$F$41:$F$43)</f>
        <v>0.10835568825613036</v>
      </c>
      <c r="H34" s="91">
        <v>-12010.237663281525</v>
      </c>
      <c r="I34" s="91"/>
      <c r="J34" s="119">
        <f t="shared" ref="J34:J43" si="16">SUM(H34:I34)</f>
        <v>-12010.237663281525</v>
      </c>
      <c r="K34" s="120"/>
      <c r="L34" s="91"/>
      <c r="M34" s="91"/>
      <c r="N34" s="119">
        <f t="shared" ref="N34:N43" si="17">SUM(L34:M34)</f>
        <v>0</v>
      </c>
      <c r="O34" s="120"/>
      <c r="P34" s="91"/>
      <c r="Q34" s="91">
        <v>6640.8106832544381</v>
      </c>
      <c r="R34" s="119">
        <f t="shared" ref="R34:R43" si="18">SUM(P34:Q34)</f>
        <v>6640.8106832544381</v>
      </c>
      <c r="S34" s="120"/>
      <c r="T34" s="91"/>
      <c r="U34" s="91">
        <v>66980.101992728713</v>
      </c>
      <c r="V34" s="119">
        <f t="shared" ref="V34:V43" si="19">SUM(T34:U34)</f>
        <v>66980.101992728713</v>
      </c>
      <c r="W34" s="120"/>
      <c r="X34" s="91"/>
      <c r="Y34" s="91">
        <v>354286.71868676966</v>
      </c>
      <c r="Z34" s="119">
        <f t="shared" ref="Z34:Z43" si="20">SUM(X34:Y34)</f>
        <v>354286.71868676966</v>
      </c>
      <c r="AA34" s="120"/>
      <c r="AB34" s="91"/>
      <c r="AC34" s="91">
        <v>308381.36221356253</v>
      </c>
      <c r="AD34" s="119">
        <f t="shared" ref="AD34:AD43" si="21">SUM(AB34:AC34)</f>
        <v>308381.36221356253</v>
      </c>
    </row>
    <row r="35" spans="1:30">
      <c r="A35" s="124" t="s">
        <v>161</v>
      </c>
      <c r="B35" s="149" t="s">
        <v>302</v>
      </c>
      <c r="C35" s="124"/>
      <c r="D35" s="91">
        <v>1253178.4149429747</v>
      </c>
      <c r="E35" s="91"/>
      <c r="F35" s="119">
        <f t="shared" si="15"/>
        <v>1253178.4149429747</v>
      </c>
      <c r="G35" s="246">
        <f t="shared" ref="G35:G43" si="22">F35/SUM($F$34:$F$38,$F$41:$F$43)</f>
        <v>0.13177974878370347</v>
      </c>
      <c r="H35" s="91">
        <v>-14606.580674921508</v>
      </c>
      <c r="I35" s="91"/>
      <c r="J35" s="119">
        <f t="shared" si="16"/>
        <v>-14606.580674921508</v>
      </c>
      <c r="K35" s="120"/>
      <c r="L35" s="91"/>
      <c r="M35" s="91"/>
      <c r="N35" s="119">
        <f t="shared" si="17"/>
        <v>0</v>
      </c>
      <c r="O35" s="120"/>
      <c r="P35" s="91"/>
      <c r="Q35" s="91">
        <v>8076.4044568734753</v>
      </c>
      <c r="R35" s="119">
        <f t="shared" si="18"/>
        <v>8076.4044568734753</v>
      </c>
      <c r="S35" s="120"/>
      <c r="T35" s="91"/>
      <c r="U35" s="91">
        <v>81459.69220595347</v>
      </c>
      <c r="V35" s="119">
        <f t="shared" si="19"/>
        <v>81459.69220595347</v>
      </c>
      <c r="W35" s="120"/>
      <c r="X35" s="91"/>
      <c r="Y35" s="91">
        <v>430875.53166184336</v>
      </c>
      <c r="Z35" s="119">
        <f t="shared" si="20"/>
        <v>430875.53166184336</v>
      </c>
      <c r="AA35" s="120"/>
      <c r="AB35" s="91"/>
      <c r="AC35" s="91">
        <v>375046.47052786691</v>
      </c>
      <c r="AD35" s="119">
        <f t="shared" si="21"/>
        <v>375046.47052786691</v>
      </c>
    </row>
    <row r="36" spans="1:30">
      <c r="A36" s="124" t="s">
        <v>162</v>
      </c>
      <c r="B36" s="149" t="s">
        <v>311</v>
      </c>
      <c r="C36" s="124"/>
      <c r="D36" s="91">
        <v>0</v>
      </c>
      <c r="E36" s="91"/>
      <c r="F36" s="119">
        <f t="shared" si="15"/>
        <v>0</v>
      </c>
      <c r="G36" s="246">
        <f t="shared" si="22"/>
        <v>0</v>
      </c>
      <c r="H36" s="91">
        <v>0</v>
      </c>
      <c r="I36" s="91"/>
      <c r="J36" s="119">
        <f t="shared" si="16"/>
        <v>0</v>
      </c>
      <c r="K36" s="120"/>
      <c r="L36" s="91"/>
      <c r="M36" s="91"/>
      <c r="N36" s="119">
        <f t="shared" si="17"/>
        <v>0</v>
      </c>
      <c r="O36" s="120"/>
      <c r="P36" s="91"/>
      <c r="Q36" s="91">
        <v>0</v>
      </c>
      <c r="R36" s="119">
        <f t="shared" si="18"/>
        <v>0</v>
      </c>
      <c r="S36" s="120"/>
      <c r="T36" s="91"/>
      <c r="U36" s="91">
        <v>0</v>
      </c>
      <c r="V36" s="119">
        <f t="shared" si="19"/>
        <v>0</v>
      </c>
      <c r="W36" s="120"/>
      <c r="X36" s="91"/>
      <c r="Y36" s="91">
        <v>0</v>
      </c>
      <c r="Z36" s="119">
        <f t="shared" si="20"/>
        <v>0</v>
      </c>
      <c r="AA36" s="120"/>
      <c r="AB36" s="91"/>
      <c r="AC36" s="91">
        <v>0</v>
      </c>
      <c r="AD36" s="119">
        <f t="shared" si="21"/>
        <v>0</v>
      </c>
    </row>
    <row r="37" spans="1:30">
      <c r="A37" s="124" t="s">
        <v>163</v>
      </c>
      <c r="B37" s="149" t="s">
        <v>312</v>
      </c>
      <c r="C37" s="124"/>
      <c r="D37" s="91">
        <v>2323570.045792303</v>
      </c>
      <c r="E37" s="91"/>
      <c r="F37" s="119">
        <f t="shared" si="15"/>
        <v>2323570.045792303</v>
      </c>
      <c r="G37" s="246">
        <f t="shared" si="22"/>
        <v>0.24433829474295685</v>
      </c>
      <c r="H37" s="91">
        <v>-27082.666700128837</v>
      </c>
      <c r="I37" s="91"/>
      <c r="J37" s="119">
        <f t="shared" si="16"/>
        <v>-27082.666700128837</v>
      </c>
      <c r="K37" s="120"/>
      <c r="L37" s="91"/>
      <c r="M37" s="91"/>
      <c r="N37" s="119">
        <f t="shared" si="17"/>
        <v>0</v>
      </c>
      <c r="O37" s="120"/>
      <c r="P37" s="91"/>
      <c r="Q37" s="91">
        <v>14974.796285929169</v>
      </c>
      <c r="R37" s="119">
        <f t="shared" si="18"/>
        <v>14974.796285929169</v>
      </c>
      <c r="S37" s="120"/>
      <c r="T37" s="91"/>
      <c r="U37" s="91">
        <v>151037.79197938641</v>
      </c>
      <c r="V37" s="119">
        <f t="shared" si="19"/>
        <v>151037.79197938641</v>
      </c>
      <c r="W37" s="120"/>
      <c r="X37" s="91"/>
      <c r="Y37" s="91">
        <v>798904.18387061823</v>
      </c>
      <c r="Z37" s="119">
        <f t="shared" si="20"/>
        <v>798904.18387061823</v>
      </c>
      <c r="AA37" s="120"/>
      <c r="AB37" s="91"/>
      <c r="AC37" s="91">
        <v>695389.20740055363</v>
      </c>
      <c r="AD37" s="119">
        <f t="shared" si="21"/>
        <v>695389.20740055363</v>
      </c>
    </row>
    <row r="38" spans="1:30">
      <c r="A38" s="124" t="s">
        <v>164</v>
      </c>
      <c r="B38" s="149" t="s">
        <v>305</v>
      </c>
      <c r="C38" s="124"/>
      <c r="D38" s="91">
        <v>2203536.172181082</v>
      </c>
      <c r="E38" s="91"/>
      <c r="F38" s="119">
        <f t="shared" si="15"/>
        <v>2203536.172181082</v>
      </c>
      <c r="G38" s="246">
        <f t="shared" si="22"/>
        <v>0.23171596298124891</v>
      </c>
      <c r="H38" s="91">
        <v>-25683.596593494884</v>
      </c>
      <c r="I38" s="91"/>
      <c r="J38" s="119">
        <f t="shared" si="16"/>
        <v>-25683.596593494884</v>
      </c>
      <c r="K38" s="120"/>
      <c r="L38" s="91">
        <v>647084.29063786159</v>
      </c>
      <c r="M38" s="91"/>
      <c r="N38" s="119">
        <f t="shared" si="17"/>
        <v>647084.29063786159</v>
      </c>
      <c r="O38" s="120"/>
      <c r="P38" s="91"/>
      <c r="Q38" s="91">
        <v>14201.209620016503</v>
      </c>
      <c r="R38" s="119">
        <f t="shared" si="18"/>
        <v>14201.209620016503</v>
      </c>
      <c r="S38" s="120"/>
      <c r="T38" s="91"/>
      <c r="U38" s="91">
        <v>143235.29372210248</v>
      </c>
      <c r="V38" s="119">
        <f t="shared" si="19"/>
        <v>143235.29372210248</v>
      </c>
      <c r="W38" s="120"/>
      <c r="X38" s="91"/>
      <c r="Y38" s="91">
        <v>757633.39713111101</v>
      </c>
      <c r="Z38" s="119">
        <f t="shared" si="20"/>
        <v>757633.39713111101</v>
      </c>
      <c r="AA38" s="120"/>
      <c r="AB38" s="91"/>
      <c r="AC38" s="91">
        <v>659465.9261623231</v>
      </c>
      <c r="AD38" s="119">
        <f t="shared" si="21"/>
        <v>659465.9261623231</v>
      </c>
    </row>
    <row r="39" spans="1:30">
      <c r="A39" s="124" t="s">
        <v>165</v>
      </c>
      <c r="B39" s="149" t="s">
        <v>306</v>
      </c>
      <c r="C39" s="124"/>
      <c r="D39" s="91">
        <v>4473474.2690385105</v>
      </c>
      <c r="E39" s="91"/>
      <c r="F39" s="119">
        <f t="shared" si="15"/>
        <v>4473474.2690385105</v>
      </c>
      <c r="G39" s="246"/>
      <c r="H39" s="91">
        <v>-52141.149279905127</v>
      </c>
      <c r="I39" s="91"/>
      <c r="J39" s="119">
        <f t="shared" si="16"/>
        <v>-52141.149279905127</v>
      </c>
      <c r="K39" s="120"/>
      <c r="L39" s="91"/>
      <c r="M39" s="91"/>
      <c r="N39" s="119">
        <f t="shared" si="17"/>
        <v>0</v>
      </c>
      <c r="O39" s="120"/>
      <c r="P39" s="91"/>
      <c r="Q39" s="91">
        <v>0</v>
      </c>
      <c r="R39" s="119">
        <f t="shared" si="18"/>
        <v>0</v>
      </c>
      <c r="S39" s="120"/>
      <c r="T39" s="91"/>
      <c r="U39" s="91">
        <v>0</v>
      </c>
      <c r="V39" s="119">
        <f t="shared" si="19"/>
        <v>0</v>
      </c>
      <c r="W39" s="120"/>
      <c r="X39" s="91"/>
      <c r="Y39" s="91">
        <v>0</v>
      </c>
      <c r="Z39" s="119">
        <f t="shared" si="20"/>
        <v>0</v>
      </c>
      <c r="AA39" s="120"/>
      <c r="AB39" s="91"/>
      <c r="AC39" s="91">
        <v>0</v>
      </c>
      <c r="AD39" s="119">
        <f t="shared" si="21"/>
        <v>0</v>
      </c>
    </row>
    <row r="40" spans="1:30">
      <c r="A40" s="124" t="s">
        <v>166</v>
      </c>
      <c r="B40" s="149" t="s">
        <v>313</v>
      </c>
      <c r="C40" s="124"/>
      <c r="D40" s="91">
        <v>1256007.1539161468</v>
      </c>
      <c r="E40" s="91"/>
      <c r="F40" s="119">
        <f t="shared" si="15"/>
        <v>1256007.1539161468</v>
      </c>
      <c r="G40" s="246"/>
      <c r="H40" s="91">
        <v>-14639.551402415098</v>
      </c>
      <c r="I40" s="91"/>
      <c r="J40" s="119">
        <f t="shared" si="16"/>
        <v>-14639.551402415098</v>
      </c>
      <c r="K40" s="120"/>
      <c r="L40" s="91"/>
      <c r="M40" s="91"/>
      <c r="N40" s="119">
        <f t="shared" si="17"/>
        <v>0</v>
      </c>
      <c r="O40" s="120"/>
      <c r="P40" s="91"/>
      <c r="Q40" s="91">
        <v>0</v>
      </c>
      <c r="R40" s="119">
        <f t="shared" si="18"/>
        <v>0</v>
      </c>
      <c r="S40" s="120"/>
      <c r="T40" s="91"/>
      <c r="U40" s="91">
        <v>0</v>
      </c>
      <c r="V40" s="119">
        <f t="shared" si="19"/>
        <v>0</v>
      </c>
      <c r="W40" s="120"/>
      <c r="X40" s="91"/>
      <c r="Y40" s="91">
        <v>0</v>
      </c>
      <c r="Z40" s="119">
        <f t="shared" si="20"/>
        <v>0</v>
      </c>
      <c r="AA40" s="120"/>
      <c r="AB40" s="91"/>
      <c r="AC40" s="91">
        <v>0</v>
      </c>
      <c r="AD40" s="119">
        <f t="shared" si="21"/>
        <v>0</v>
      </c>
    </row>
    <row r="41" spans="1:30">
      <c r="A41" s="124" t="s">
        <v>167</v>
      </c>
      <c r="B41" s="149" t="s">
        <v>308</v>
      </c>
      <c r="C41" s="124"/>
      <c r="D41" s="91">
        <v>813063.86143861467</v>
      </c>
      <c r="E41" s="91"/>
      <c r="F41" s="119">
        <f t="shared" si="15"/>
        <v>813063.86143861467</v>
      </c>
      <c r="G41" s="246">
        <f t="shared" si="22"/>
        <v>8.5498880389161605E-2</v>
      </c>
      <c r="H41" s="91">
        <v>-9476.7694243335191</v>
      </c>
      <c r="I41" s="91"/>
      <c r="J41" s="119">
        <f t="shared" si="16"/>
        <v>-9476.7694243335191</v>
      </c>
      <c r="K41" s="120"/>
      <c r="L41" s="91"/>
      <c r="M41" s="91"/>
      <c r="N41" s="119">
        <f t="shared" si="17"/>
        <v>0</v>
      </c>
      <c r="O41" s="120"/>
      <c r="P41" s="91"/>
      <c r="Q41" s="91">
        <v>5239.9822052029176</v>
      </c>
      <c r="R41" s="119">
        <f t="shared" si="18"/>
        <v>5239.9822052029176</v>
      </c>
      <c r="S41" s="120"/>
      <c r="T41" s="91"/>
      <c r="U41" s="91">
        <v>52851.159185970668</v>
      </c>
      <c r="V41" s="119">
        <f t="shared" si="19"/>
        <v>52851.159185970668</v>
      </c>
      <c r="W41" s="120"/>
      <c r="X41" s="91"/>
      <c r="Y41" s="91">
        <v>279552.63144899922</v>
      </c>
      <c r="Z41" s="119">
        <f t="shared" si="20"/>
        <v>279552.63144899922</v>
      </c>
      <c r="AA41" s="120"/>
      <c r="AB41" s="91"/>
      <c r="AC41" s="91">
        <v>243330.6605908841</v>
      </c>
      <c r="AD41" s="119">
        <f t="shared" si="21"/>
        <v>243330.6605908841</v>
      </c>
    </row>
    <row r="42" spans="1:30">
      <c r="A42" s="124" t="s">
        <v>168</v>
      </c>
      <c r="B42" s="149" t="s">
        <v>309</v>
      </c>
      <c r="C42" s="124"/>
      <c r="D42" s="91">
        <v>1885870.9274252877</v>
      </c>
      <c r="E42" s="91"/>
      <c r="F42" s="119">
        <f t="shared" si="15"/>
        <v>1885870.9274252877</v>
      </c>
      <c r="G42" s="246">
        <f t="shared" si="22"/>
        <v>0.19831142484679889</v>
      </c>
      <c r="H42" s="91">
        <v>-21981.008861519516</v>
      </c>
      <c r="I42" s="91"/>
      <c r="J42" s="119">
        <f t="shared" si="16"/>
        <v>-21981.008861519516</v>
      </c>
      <c r="K42" s="120"/>
      <c r="L42" s="91"/>
      <c r="M42" s="91"/>
      <c r="N42" s="119">
        <f t="shared" si="17"/>
        <v>0</v>
      </c>
      <c r="O42" s="120"/>
      <c r="P42" s="91"/>
      <c r="Q42" s="91">
        <v>12153.940876837389</v>
      </c>
      <c r="R42" s="119">
        <f t="shared" si="18"/>
        <v>12153.940876837389</v>
      </c>
      <c r="S42" s="120"/>
      <c r="T42" s="91"/>
      <c r="U42" s="91">
        <v>122586.26820923219</v>
      </c>
      <c r="V42" s="119">
        <f t="shared" si="19"/>
        <v>122586.26820923219</v>
      </c>
      <c r="W42" s="120"/>
      <c r="X42" s="91"/>
      <c r="Y42" s="91">
        <v>648411.77346400463</v>
      </c>
      <c r="Z42" s="119">
        <f t="shared" si="20"/>
        <v>648411.77346400463</v>
      </c>
      <c r="AA42" s="120"/>
      <c r="AB42" s="91"/>
      <c r="AC42" s="91">
        <v>564396.2797062333</v>
      </c>
      <c r="AD42" s="119">
        <f t="shared" si="21"/>
        <v>564396.2797062333</v>
      </c>
    </row>
    <row r="43" spans="1:30">
      <c r="A43" s="124" t="s">
        <v>169</v>
      </c>
      <c r="B43" s="149" t="s">
        <v>310</v>
      </c>
      <c r="C43" s="124"/>
      <c r="D43" s="91">
        <v>0</v>
      </c>
      <c r="E43" s="91"/>
      <c r="F43" s="119">
        <f t="shared" si="15"/>
        <v>0</v>
      </c>
      <c r="G43" s="246">
        <f t="shared" si="22"/>
        <v>0</v>
      </c>
      <c r="H43" s="91">
        <v>0</v>
      </c>
      <c r="I43" s="91"/>
      <c r="J43" s="119">
        <f t="shared" si="16"/>
        <v>0</v>
      </c>
      <c r="K43" s="120"/>
      <c r="L43" s="91"/>
      <c r="M43" s="91"/>
      <c r="N43" s="119">
        <f t="shared" si="17"/>
        <v>0</v>
      </c>
      <c r="O43" s="120"/>
      <c r="P43" s="91"/>
      <c r="Q43" s="91">
        <v>0</v>
      </c>
      <c r="R43" s="119">
        <f t="shared" si="18"/>
        <v>0</v>
      </c>
      <c r="S43" s="120"/>
      <c r="T43" s="91"/>
      <c r="U43" s="91">
        <v>0</v>
      </c>
      <c r="V43" s="119">
        <f t="shared" si="19"/>
        <v>0</v>
      </c>
      <c r="W43" s="120"/>
      <c r="X43" s="91"/>
      <c r="Y43" s="91">
        <v>0</v>
      </c>
      <c r="Z43" s="119">
        <f t="shared" si="20"/>
        <v>0</v>
      </c>
      <c r="AA43" s="120"/>
      <c r="AB43" s="91"/>
      <c r="AC43" s="91">
        <v>0</v>
      </c>
      <c r="AD43" s="119">
        <f t="shared" si="21"/>
        <v>0</v>
      </c>
    </row>
    <row r="44" spans="1:30" ht="13.5" thickBot="1">
      <c r="A44" s="124"/>
      <c r="B44" s="149"/>
      <c r="C44" s="124"/>
      <c r="D44" s="123">
        <f>SUM(D34:D43)</f>
        <v>15239124.79767286</v>
      </c>
      <c r="E44" s="123">
        <f>SUM(E34:E43)</f>
        <v>0</v>
      </c>
      <c r="F44" s="123">
        <f>SUM(F34:F43)</f>
        <v>15239124.79767286</v>
      </c>
      <c r="G44" s="120"/>
      <c r="H44" s="123">
        <f>SUM(H34:H43)</f>
        <v>-177621.56060000003</v>
      </c>
      <c r="I44" s="123">
        <f>SUM(I34:I43)</f>
        <v>0</v>
      </c>
      <c r="J44" s="123">
        <f>SUM(J34:J43)</f>
        <v>-177621.56060000003</v>
      </c>
      <c r="K44" s="120"/>
      <c r="L44" s="123">
        <f>SUM(L34:L43)</f>
        <v>647084.29063786159</v>
      </c>
      <c r="M44" s="123">
        <f>SUM(M34:M43)</f>
        <v>0</v>
      </c>
      <c r="N44" s="123">
        <f>SUM(N34:N43)</f>
        <v>647084.29063786159</v>
      </c>
      <c r="O44" s="120"/>
      <c r="P44" s="123">
        <f>SUM(P34:P43)</f>
        <v>0</v>
      </c>
      <c r="Q44" s="123">
        <f>SUM(Q34:Q43)</f>
        <v>61287.144128113898</v>
      </c>
      <c r="R44" s="123">
        <f>SUM(R34:R43)</f>
        <v>61287.144128113898</v>
      </c>
      <c r="S44" s="120"/>
      <c r="T44" s="123">
        <f>SUM(T34:T43)</f>
        <v>0</v>
      </c>
      <c r="U44" s="123">
        <f>SUM(U34:U43)</f>
        <v>618150.30729537387</v>
      </c>
      <c r="V44" s="123">
        <f>SUM(V34:V43)</f>
        <v>618150.30729537387</v>
      </c>
      <c r="W44" s="120"/>
      <c r="X44" s="123">
        <f>SUM(X34:X43)</f>
        <v>0</v>
      </c>
      <c r="Y44" s="123">
        <f>SUM(Y34:Y43)</f>
        <v>3269664.2362633459</v>
      </c>
      <c r="Z44" s="123">
        <f>SUM(Z34:Z43)</f>
        <v>3269664.2362633459</v>
      </c>
      <c r="AA44" s="120"/>
      <c r="AB44" s="123">
        <f>SUM(AB34:AB43)</f>
        <v>0</v>
      </c>
      <c r="AC44" s="123">
        <f>SUM(AC34:AC43)</f>
        <v>2846009.9066014234</v>
      </c>
      <c r="AD44" s="123">
        <f>SUM(AD34:AD43)</f>
        <v>2846009.9066014234</v>
      </c>
    </row>
    <row r="45" spans="1:30" ht="13.5" thickTop="1">
      <c r="A45" s="124"/>
      <c r="B45" s="150" t="s">
        <v>295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>
      <c r="A46" s="124" t="s">
        <v>170</v>
      </c>
      <c r="B46" s="149" t="s">
        <v>301</v>
      </c>
      <c r="C46" s="124"/>
      <c r="D46" s="91">
        <v>754167.38894519152</v>
      </c>
      <c r="E46" s="91"/>
      <c r="F46" s="119">
        <f t="shared" ref="F46:F58" si="23">SUM(D46:E46)</f>
        <v>754167.38894519152</v>
      </c>
      <c r="G46" s="120"/>
      <c r="H46" s="91">
        <v>-39156.483998390169</v>
      </c>
      <c r="I46" s="91"/>
      <c r="J46" s="119">
        <f t="shared" ref="J46:J58" si="24">SUM(H46:I46)</f>
        <v>-39156.483998390169</v>
      </c>
      <c r="K46" s="120"/>
      <c r="L46" s="91"/>
      <c r="M46" s="91"/>
      <c r="N46" s="119">
        <f t="shared" ref="N46:N58" si="25">SUM(L46:M46)</f>
        <v>0</v>
      </c>
      <c r="O46" s="120"/>
      <c r="P46" s="91"/>
      <c r="Q46" s="91"/>
      <c r="R46" s="119">
        <f t="shared" ref="R46:R52" si="26">SUM(P46:Q46)</f>
        <v>0</v>
      </c>
      <c r="S46" s="120"/>
      <c r="T46" s="91"/>
      <c r="U46" s="91"/>
      <c r="V46" s="119">
        <f t="shared" ref="V46:V52" si="27">SUM(T46:U46)</f>
        <v>0</v>
      </c>
      <c r="W46" s="120"/>
      <c r="X46" s="91"/>
      <c r="Y46" s="91"/>
      <c r="Z46" s="119">
        <f t="shared" ref="Z46:Z52" si="28">SUM(X46:Y46)</f>
        <v>0</v>
      </c>
      <c r="AA46" s="120"/>
      <c r="AB46" s="91"/>
      <c r="AC46" s="91"/>
      <c r="AD46" s="119">
        <f t="shared" ref="AD46:AD52" si="29">SUM(AB46:AC46)</f>
        <v>0</v>
      </c>
    </row>
    <row r="47" spans="1:30">
      <c r="A47" s="124" t="s">
        <v>171</v>
      </c>
      <c r="B47" s="149" t="s">
        <v>302</v>
      </c>
      <c r="C47" s="124"/>
      <c r="D47" s="91">
        <v>921491.72779237968</v>
      </c>
      <c r="E47" s="91"/>
      <c r="F47" s="119">
        <f t="shared" si="23"/>
        <v>921491.72779237968</v>
      </c>
      <c r="G47" s="120"/>
      <c r="H47" s="91">
        <v>-47843.688689504721</v>
      </c>
      <c r="I47" s="91"/>
      <c r="J47" s="119">
        <f t="shared" si="24"/>
        <v>-47843.688689504721</v>
      </c>
      <c r="K47" s="120"/>
      <c r="L47" s="91"/>
      <c r="M47" s="91"/>
      <c r="N47" s="119">
        <f t="shared" si="25"/>
        <v>0</v>
      </c>
      <c r="O47" s="120"/>
      <c r="P47" s="91"/>
      <c r="Q47" s="91"/>
      <c r="R47" s="119">
        <f t="shared" si="26"/>
        <v>0</v>
      </c>
      <c r="S47" s="120"/>
      <c r="T47" s="91"/>
      <c r="U47" s="91"/>
      <c r="V47" s="119">
        <f t="shared" si="27"/>
        <v>0</v>
      </c>
      <c r="W47" s="120"/>
      <c r="X47" s="91"/>
      <c r="Y47" s="91"/>
      <c r="Z47" s="119">
        <f t="shared" si="28"/>
        <v>0</v>
      </c>
      <c r="AA47" s="120"/>
      <c r="AB47" s="91"/>
      <c r="AC47" s="91"/>
      <c r="AD47" s="119">
        <f t="shared" si="29"/>
        <v>0</v>
      </c>
    </row>
    <row r="48" spans="1:30">
      <c r="A48" s="124" t="s">
        <v>172</v>
      </c>
      <c r="B48" s="149" t="s">
        <v>311</v>
      </c>
      <c r="C48" s="124"/>
      <c r="D48" s="91">
        <v>0</v>
      </c>
      <c r="E48" s="91"/>
      <c r="F48" s="119">
        <f t="shared" si="23"/>
        <v>0</v>
      </c>
      <c r="G48" s="120"/>
      <c r="H48" s="91">
        <v>0</v>
      </c>
      <c r="I48" s="91"/>
      <c r="J48" s="119">
        <f t="shared" si="24"/>
        <v>0</v>
      </c>
      <c r="K48" s="120"/>
      <c r="L48" s="91"/>
      <c r="M48" s="91"/>
      <c r="N48" s="119">
        <f t="shared" si="25"/>
        <v>0</v>
      </c>
      <c r="O48" s="120"/>
      <c r="P48" s="91"/>
      <c r="Q48" s="91"/>
      <c r="R48" s="119">
        <f t="shared" si="26"/>
        <v>0</v>
      </c>
      <c r="S48" s="120"/>
      <c r="T48" s="91"/>
      <c r="U48" s="91"/>
      <c r="V48" s="119">
        <f t="shared" si="27"/>
        <v>0</v>
      </c>
      <c r="W48" s="120"/>
      <c r="X48" s="91"/>
      <c r="Y48" s="91"/>
      <c r="Z48" s="119">
        <f t="shared" si="28"/>
        <v>0</v>
      </c>
      <c r="AA48" s="120"/>
      <c r="AB48" s="91"/>
      <c r="AC48" s="91"/>
      <c r="AD48" s="119">
        <f t="shared" si="29"/>
        <v>0</v>
      </c>
    </row>
    <row r="49" spans="1:30">
      <c r="A49" s="124" t="s">
        <v>173</v>
      </c>
      <c r="B49" s="149" t="s">
        <v>312</v>
      </c>
      <c r="C49" s="124"/>
      <c r="D49" s="91">
        <v>6297.0793637967581</v>
      </c>
      <c r="E49" s="91"/>
      <c r="F49" s="119">
        <f t="shared" si="23"/>
        <v>6297.0793637967581</v>
      </c>
      <c r="G49" s="120"/>
      <c r="H49" s="91">
        <v>-330.42642250295523</v>
      </c>
      <c r="I49" s="91"/>
      <c r="J49" s="119">
        <f t="shared" si="24"/>
        <v>-330.42642250295523</v>
      </c>
      <c r="K49" s="120"/>
      <c r="L49" s="91"/>
      <c r="M49" s="91"/>
      <c r="N49" s="119">
        <f t="shared" si="25"/>
        <v>0</v>
      </c>
      <c r="O49" s="120"/>
      <c r="P49" s="91"/>
      <c r="Q49" s="91"/>
      <c r="R49" s="119">
        <f t="shared" si="26"/>
        <v>0</v>
      </c>
      <c r="S49" s="120"/>
      <c r="T49" s="91"/>
      <c r="U49" s="91"/>
      <c r="V49" s="119">
        <f t="shared" si="27"/>
        <v>0</v>
      </c>
      <c r="W49" s="120"/>
      <c r="X49" s="91"/>
      <c r="Y49" s="91"/>
      <c r="Z49" s="119">
        <f t="shared" si="28"/>
        <v>0</v>
      </c>
      <c r="AA49" s="120"/>
      <c r="AB49" s="91"/>
      <c r="AC49" s="91"/>
      <c r="AD49" s="119">
        <f t="shared" si="29"/>
        <v>0</v>
      </c>
    </row>
    <row r="50" spans="1:30">
      <c r="A50" s="124" t="s">
        <v>174</v>
      </c>
      <c r="B50" s="149" t="s">
        <v>305</v>
      </c>
      <c r="C50" s="124"/>
      <c r="D50" s="91">
        <v>2571.4333127982541</v>
      </c>
      <c r="E50" s="91"/>
      <c r="F50" s="119">
        <f t="shared" si="23"/>
        <v>2571.4333127982541</v>
      </c>
      <c r="G50" s="120"/>
      <c r="H50" s="91">
        <v>-84.64899121110345</v>
      </c>
      <c r="I50" s="91"/>
      <c r="J50" s="119">
        <f t="shared" si="24"/>
        <v>-84.64899121110345</v>
      </c>
      <c r="K50" s="120"/>
      <c r="L50" s="91"/>
      <c r="M50" s="91"/>
      <c r="N50" s="119">
        <f>SUM(L50:M50)</f>
        <v>0</v>
      </c>
      <c r="O50" s="120"/>
      <c r="P50" s="91"/>
      <c r="Q50" s="91"/>
      <c r="R50" s="119">
        <f t="shared" si="26"/>
        <v>0</v>
      </c>
      <c r="S50" s="120"/>
      <c r="T50" s="91"/>
      <c r="U50" s="91"/>
      <c r="V50" s="119">
        <f t="shared" si="27"/>
        <v>0</v>
      </c>
      <c r="W50" s="120"/>
      <c r="X50" s="91"/>
      <c r="Y50" s="91"/>
      <c r="Z50" s="119">
        <f t="shared" si="28"/>
        <v>0</v>
      </c>
      <c r="AA50" s="120"/>
      <c r="AB50" s="91"/>
      <c r="AC50" s="91"/>
      <c r="AD50" s="119">
        <f t="shared" si="29"/>
        <v>0</v>
      </c>
    </row>
    <row r="51" spans="1:30">
      <c r="A51" s="124" t="s">
        <v>175</v>
      </c>
      <c r="B51" s="149" t="s">
        <v>306</v>
      </c>
      <c r="C51" s="124"/>
      <c r="D51" s="91">
        <v>138427.77285057661</v>
      </c>
      <c r="E51" s="91"/>
      <c r="F51" s="119">
        <f t="shared" si="23"/>
        <v>138427.77285057661</v>
      </c>
      <c r="G51" s="120"/>
      <c r="H51" s="91">
        <v>-7213.0236370218918</v>
      </c>
      <c r="I51" s="91"/>
      <c r="J51" s="119">
        <f t="shared" si="24"/>
        <v>-7213.0236370218918</v>
      </c>
      <c r="K51" s="120"/>
      <c r="L51" s="91"/>
      <c r="M51" s="91"/>
      <c r="N51" s="119">
        <f>SUM(L51:M51)</f>
        <v>0</v>
      </c>
      <c r="O51" s="120"/>
      <c r="P51" s="91"/>
      <c r="Q51" s="91"/>
      <c r="R51" s="119">
        <f t="shared" si="26"/>
        <v>0</v>
      </c>
      <c r="S51" s="120"/>
      <c r="T51" s="91"/>
      <c r="U51" s="91"/>
      <c r="V51" s="119">
        <f t="shared" si="27"/>
        <v>0</v>
      </c>
      <c r="W51" s="120"/>
      <c r="X51" s="91"/>
      <c r="Y51" s="91"/>
      <c r="Z51" s="119">
        <f t="shared" si="28"/>
        <v>0</v>
      </c>
      <c r="AA51" s="120"/>
      <c r="AB51" s="91"/>
      <c r="AC51" s="91"/>
      <c r="AD51" s="119">
        <f t="shared" si="29"/>
        <v>0</v>
      </c>
    </row>
    <row r="52" spans="1:30">
      <c r="A52" s="124" t="s">
        <v>176</v>
      </c>
      <c r="B52" s="149" t="s">
        <v>313</v>
      </c>
      <c r="C52" s="124"/>
      <c r="D52" s="91">
        <v>1903.3908418303668</v>
      </c>
      <c r="E52" s="91"/>
      <c r="F52" s="119">
        <f t="shared" si="23"/>
        <v>1903.3908418303668</v>
      </c>
      <c r="G52" s="120"/>
      <c r="H52" s="91">
        <v>-101.0321903826765</v>
      </c>
      <c r="I52" s="91"/>
      <c r="J52" s="119">
        <f t="shared" si="24"/>
        <v>-101.0321903826765</v>
      </c>
      <c r="K52" s="120"/>
      <c r="L52" s="91"/>
      <c r="M52" s="91"/>
      <c r="N52" s="119">
        <f>SUM(L52:M52)</f>
        <v>0</v>
      </c>
      <c r="O52" s="120"/>
      <c r="P52" s="91"/>
      <c r="Q52" s="91"/>
      <c r="R52" s="119">
        <f t="shared" si="26"/>
        <v>0</v>
      </c>
      <c r="S52" s="120"/>
      <c r="T52" s="91"/>
      <c r="U52" s="91"/>
      <c r="V52" s="119">
        <f t="shared" si="27"/>
        <v>0</v>
      </c>
      <c r="W52" s="120"/>
      <c r="X52" s="91"/>
      <c r="Y52" s="91"/>
      <c r="Z52" s="119">
        <f t="shared" si="28"/>
        <v>0</v>
      </c>
      <c r="AA52" s="120"/>
      <c r="AB52" s="91"/>
      <c r="AC52" s="91"/>
      <c r="AD52" s="119">
        <f t="shared" si="29"/>
        <v>0</v>
      </c>
    </row>
    <row r="53" spans="1:30">
      <c r="A53" s="124" t="s">
        <v>177</v>
      </c>
      <c r="B53" s="149" t="s">
        <v>308</v>
      </c>
      <c r="C53" s="124"/>
      <c r="D53" s="91">
        <v>2447.7806884730594</v>
      </c>
      <c r="E53" s="91"/>
      <c r="F53" s="119">
        <f t="shared" si="23"/>
        <v>2447.7806884730594</v>
      </c>
      <c r="G53" s="120"/>
      <c r="H53" s="91">
        <v>-130.29740008410684</v>
      </c>
      <c r="I53" s="91"/>
      <c r="J53" s="119">
        <f t="shared" si="24"/>
        <v>-130.29740008410684</v>
      </c>
      <c r="K53" s="120"/>
      <c r="L53" s="91"/>
      <c r="M53" s="91"/>
      <c r="N53" s="119">
        <f t="shared" si="25"/>
        <v>0</v>
      </c>
      <c r="O53" s="120"/>
      <c r="P53" s="91"/>
      <c r="Q53" s="91"/>
      <c r="R53" s="119">
        <f t="shared" ref="R53:R58" si="30">SUM(P53:Q53)</f>
        <v>0</v>
      </c>
      <c r="S53" s="120"/>
      <c r="T53" s="91"/>
      <c r="U53" s="91"/>
      <c r="V53" s="119">
        <f t="shared" ref="V53:V58" si="31">SUM(T53:U53)</f>
        <v>0</v>
      </c>
      <c r="W53" s="120"/>
      <c r="X53" s="91"/>
      <c r="Y53" s="91"/>
      <c r="Z53" s="119">
        <f t="shared" ref="Z53:Z58" si="32">SUM(X53:Y53)</f>
        <v>0</v>
      </c>
      <c r="AA53" s="120"/>
      <c r="AB53" s="91"/>
      <c r="AC53" s="91"/>
      <c r="AD53" s="119">
        <f t="shared" ref="AD53:AD58" si="33">SUM(AB53:AC53)</f>
        <v>0</v>
      </c>
    </row>
    <row r="54" spans="1:30">
      <c r="A54" s="124" t="s">
        <v>178</v>
      </c>
      <c r="B54" s="149" t="s">
        <v>309</v>
      </c>
      <c r="C54" s="124"/>
      <c r="D54" s="91">
        <v>2061.5403336172049</v>
      </c>
      <c r="E54" s="91"/>
      <c r="F54" s="119">
        <f t="shared" si="23"/>
        <v>2061.5403336172049</v>
      </c>
      <c r="G54" s="120"/>
      <c r="H54" s="91">
        <v>-184.47347907911887</v>
      </c>
      <c r="I54" s="91"/>
      <c r="J54" s="119">
        <f t="shared" si="24"/>
        <v>-184.47347907911887</v>
      </c>
      <c r="K54" s="120"/>
      <c r="L54" s="91"/>
      <c r="M54" s="91"/>
      <c r="N54" s="119">
        <f t="shared" si="25"/>
        <v>0</v>
      </c>
      <c r="O54" s="120"/>
      <c r="P54" s="91"/>
      <c r="Q54" s="91"/>
      <c r="R54" s="119">
        <f t="shared" si="30"/>
        <v>0</v>
      </c>
      <c r="S54" s="120"/>
      <c r="T54" s="91"/>
      <c r="U54" s="91"/>
      <c r="V54" s="119">
        <f t="shared" si="31"/>
        <v>0</v>
      </c>
      <c r="W54" s="120"/>
      <c r="X54" s="91"/>
      <c r="Y54" s="91"/>
      <c r="Z54" s="119">
        <f t="shared" si="32"/>
        <v>0</v>
      </c>
      <c r="AA54" s="120"/>
      <c r="AB54" s="91"/>
      <c r="AC54" s="91"/>
      <c r="AD54" s="119">
        <f t="shared" si="33"/>
        <v>0</v>
      </c>
    </row>
    <row r="55" spans="1:30">
      <c r="A55" s="124" t="s">
        <v>179</v>
      </c>
      <c r="B55" s="149" t="s">
        <v>310</v>
      </c>
      <c r="C55" s="124"/>
      <c r="D55" s="91">
        <v>18666.150294542218</v>
      </c>
      <c r="E55" s="91"/>
      <c r="F55" s="119">
        <f t="shared" si="23"/>
        <v>18666.150294542218</v>
      </c>
      <c r="G55" s="120"/>
      <c r="H55" s="91">
        <v>-940.5231022935186</v>
      </c>
      <c r="I55" s="91"/>
      <c r="J55" s="119">
        <f t="shared" si="24"/>
        <v>-940.5231022935186</v>
      </c>
      <c r="K55" s="120"/>
      <c r="L55" s="91"/>
      <c r="M55" s="91"/>
      <c r="N55" s="119">
        <f t="shared" si="25"/>
        <v>0</v>
      </c>
      <c r="O55" s="120"/>
      <c r="P55" s="91"/>
      <c r="Q55" s="91"/>
      <c r="R55" s="119">
        <f t="shared" si="30"/>
        <v>0</v>
      </c>
      <c r="S55" s="120"/>
      <c r="T55" s="91"/>
      <c r="U55" s="91"/>
      <c r="V55" s="119">
        <f t="shared" si="31"/>
        <v>0</v>
      </c>
      <c r="W55" s="120"/>
      <c r="X55" s="91"/>
      <c r="Y55" s="91"/>
      <c r="Z55" s="119">
        <f t="shared" si="32"/>
        <v>0</v>
      </c>
      <c r="AA55" s="120"/>
      <c r="AB55" s="91"/>
      <c r="AC55" s="91"/>
      <c r="AD55" s="119">
        <f t="shared" si="33"/>
        <v>0</v>
      </c>
    </row>
    <row r="56" spans="1:30">
      <c r="A56" s="124" t="s">
        <v>180</v>
      </c>
      <c r="B56" s="149" t="s">
        <v>315</v>
      </c>
      <c r="C56" s="124"/>
      <c r="D56" s="91">
        <v>2307028.2052136185</v>
      </c>
      <c r="E56" s="91"/>
      <c r="F56" s="119">
        <f t="shared" si="23"/>
        <v>2307028.2052136185</v>
      </c>
      <c r="G56" s="120"/>
      <c r="H56" s="91">
        <f>-119735.881431866</f>
        <v>-119735.881431866</v>
      </c>
      <c r="I56" s="91"/>
      <c r="J56" s="119">
        <f t="shared" si="24"/>
        <v>-119735.881431866</v>
      </c>
      <c r="K56" s="120"/>
      <c r="L56" s="91"/>
      <c r="M56" s="91"/>
      <c r="N56" s="119">
        <f t="shared" si="25"/>
        <v>0</v>
      </c>
      <c r="O56" s="120"/>
      <c r="P56" s="91"/>
      <c r="Q56" s="91"/>
      <c r="R56" s="119">
        <f t="shared" si="30"/>
        <v>0</v>
      </c>
      <c r="S56" s="120"/>
      <c r="T56" s="91"/>
      <c r="U56" s="91"/>
      <c r="V56" s="119">
        <f t="shared" si="31"/>
        <v>0</v>
      </c>
      <c r="W56" s="120"/>
      <c r="X56" s="91"/>
      <c r="Y56" s="91"/>
      <c r="Z56" s="119">
        <f t="shared" si="32"/>
        <v>0</v>
      </c>
      <c r="AA56" s="120"/>
      <c r="AB56" s="91"/>
      <c r="AC56" s="91"/>
      <c r="AD56" s="119">
        <f t="shared" si="33"/>
        <v>0</v>
      </c>
    </row>
    <row r="57" spans="1:30">
      <c r="A57" s="124" t="s">
        <v>181</v>
      </c>
      <c r="B57" s="149" t="s">
        <v>316</v>
      </c>
      <c r="C57" s="124"/>
      <c r="D57" s="91">
        <v>0</v>
      </c>
      <c r="E57" s="91"/>
      <c r="F57" s="119">
        <f t="shared" si="23"/>
        <v>0</v>
      </c>
      <c r="G57" s="120"/>
      <c r="H57" s="91">
        <v>0</v>
      </c>
      <c r="I57" s="91"/>
      <c r="J57" s="119">
        <f t="shared" si="24"/>
        <v>0</v>
      </c>
      <c r="K57" s="120"/>
      <c r="L57" s="91"/>
      <c r="M57" s="91"/>
      <c r="N57" s="119">
        <f t="shared" si="25"/>
        <v>0</v>
      </c>
      <c r="O57" s="120"/>
      <c r="P57" s="91"/>
      <c r="Q57" s="91"/>
      <c r="R57" s="119">
        <f t="shared" si="30"/>
        <v>0</v>
      </c>
      <c r="S57" s="120"/>
      <c r="T57" s="91"/>
      <c r="U57" s="91"/>
      <c r="V57" s="119">
        <f t="shared" si="31"/>
        <v>0</v>
      </c>
      <c r="W57" s="120"/>
      <c r="X57" s="91"/>
      <c r="Y57" s="91"/>
      <c r="Z57" s="119">
        <f t="shared" si="32"/>
        <v>0</v>
      </c>
      <c r="AA57" s="120"/>
      <c r="AB57" s="91"/>
      <c r="AC57" s="91"/>
      <c r="AD57" s="119">
        <f t="shared" si="33"/>
        <v>0</v>
      </c>
    </row>
    <row r="58" spans="1:30">
      <c r="A58" s="124" t="s">
        <v>182</v>
      </c>
      <c r="B58" s="149" t="s">
        <v>48</v>
      </c>
      <c r="C58" s="124"/>
      <c r="D58" s="91">
        <v>183.3174316865487</v>
      </c>
      <c r="E58" s="91"/>
      <c r="F58" s="119">
        <f t="shared" si="23"/>
        <v>183.3174316865487</v>
      </c>
      <c r="G58" s="120"/>
      <c r="H58" s="91">
        <v>-9.1730576640482813</v>
      </c>
      <c r="I58" s="91"/>
      <c r="J58" s="119">
        <f t="shared" si="24"/>
        <v>-9.1730576640482813</v>
      </c>
      <c r="K58" s="120"/>
      <c r="L58" s="91"/>
      <c r="M58" s="91"/>
      <c r="N58" s="119">
        <f t="shared" si="25"/>
        <v>0</v>
      </c>
      <c r="O58" s="120"/>
      <c r="P58" s="91"/>
      <c r="Q58" s="91"/>
      <c r="R58" s="119">
        <f t="shared" si="30"/>
        <v>0</v>
      </c>
      <c r="S58" s="120"/>
      <c r="T58" s="91"/>
      <c r="U58" s="91"/>
      <c r="V58" s="119">
        <f t="shared" si="31"/>
        <v>0</v>
      </c>
      <c r="W58" s="120"/>
      <c r="X58" s="91"/>
      <c r="Y58" s="91"/>
      <c r="Z58" s="119">
        <f t="shared" si="32"/>
        <v>0</v>
      </c>
      <c r="AA58" s="120"/>
      <c r="AB58" s="91"/>
      <c r="AC58" s="91"/>
      <c r="AD58" s="119">
        <f t="shared" si="33"/>
        <v>0</v>
      </c>
    </row>
    <row r="59" spans="1:30" ht="13.5" thickBot="1">
      <c r="A59" s="124"/>
      <c r="B59" s="151" t="s">
        <v>317</v>
      </c>
      <c r="C59" s="124"/>
      <c r="D59" s="123">
        <f>SUM(D46:D58)</f>
        <v>4155245.7870685104</v>
      </c>
      <c r="E59" s="123">
        <f>SUM(E46:E58)</f>
        <v>0</v>
      </c>
      <c r="F59" s="123">
        <f>SUM(F46:F58)</f>
        <v>4155245.7870685104</v>
      </c>
      <c r="G59" s="120"/>
      <c r="H59" s="123">
        <f>SUM(H46:H58)</f>
        <v>-215729.65240000028</v>
      </c>
      <c r="I59" s="123">
        <f>SUM(I46:I58)</f>
        <v>0</v>
      </c>
      <c r="J59" s="123">
        <f>SUM(J46:J58)</f>
        <v>-215729.65240000028</v>
      </c>
      <c r="K59" s="120"/>
      <c r="L59" s="123">
        <f>SUM(L46:L58)</f>
        <v>0</v>
      </c>
      <c r="M59" s="123">
        <f>SUM(M46:M58)</f>
        <v>0</v>
      </c>
      <c r="N59" s="123">
        <f>SUM(N46:N58)</f>
        <v>0</v>
      </c>
      <c r="O59" s="120"/>
      <c r="P59" s="123">
        <f>SUM(P46:P58)</f>
        <v>0</v>
      </c>
      <c r="Q59" s="123">
        <f>SUM(Q46:Q58)</f>
        <v>0</v>
      </c>
      <c r="R59" s="123">
        <f>SUM(R46:R58)</f>
        <v>0</v>
      </c>
      <c r="S59" s="120"/>
      <c r="T59" s="123">
        <f>SUM(T46:T58)</f>
        <v>0</v>
      </c>
      <c r="U59" s="123">
        <f>SUM(U46:U58)</f>
        <v>0</v>
      </c>
      <c r="V59" s="123">
        <f>SUM(V46:V58)</f>
        <v>0</v>
      </c>
      <c r="W59" s="120"/>
      <c r="X59" s="123">
        <f>SUM(X46:X58)</f>
        <v>0</v>
      </c>
      <c r="Y59" s="123">
        <f>SUM(Y46:Y58)</f>
        <v>0</v>
      </c>
      <c r="Z59" s="123">
        <f>SUM(Z46:Z58)</f>
        <v>0</v>
      </c>
      <c r="AA59" s="120"/>
      <c r="AB59" s="123">
        <f>SUM(AB46:AB58)</f>
        <v>0</v>
      </c>
      <c r="AC59" s="123">
        <f>SUM(AC46:AC58)</f>
        <v>0</v>
      </c>
      <c r="AD59" s="123">
        <f>SUM(AD46:AD58)</f>
        <v>0</v>
      </c>
    </row>
    <row r="60" spans="1:30" ht="14.25" thickTop="1" thickBot="1">
      <c r="A60" s="124"/>
      <c r="B60" s="142" t="s">
        <v>318</v>
      </c>
      <c r="C60" s="124"/>
      <c r="D60" s="132"/>
      <c r="E60" s="132"/>
      <c r="F60" s="132"/>
      <c r="G60" s="120"/>
      <c r="H60" s="132"/>
      <c r="I60" s="132"/>
      <c r="J60" s="132"/>
      <c r="K60" s="120"/>
      <c r="L60" s="132"/>
      <c r="M60" s="132"/>
      <c r="N60" s="132"/>
      <c r="O60" s="120"/>
      <c r="P60" s="132"/>
      <c r="Q60" s="132"/>
      <c r="R60" s="132"/>
      <c r="S60" s="120"/>
      <c r="T60" s="132"/>
      <c r="U60" s="132"/>
      <c r="V60" s="132"/>
      <c r="W60" s="120"/>
      <c r="X60" s="132"/>
      <c r="Y60" s="132"/>
      <c r="Z60" s="132"/>
      <c r="AA60" s="120"/>
      <c r="AB60" s="132"/>
      <c r="AC60" s="132"/>
      <c r="AD60" s="132"/>
    </row>
    <row r="61" spans="1:30" ht="14.25" thickTop="1" thickBot="1">
      <c r="A61" s="124"/>
      <c r="B61" s="142" t="s">
        <v>319</v>
      </c>
      <c r="C61" s="124"/>
      <c r="D61" s="132"/>
      <c r="E61" s="132"/>
      <c r="F61" s="132"/>
      <c r="G61" s="120"/>
      <c r="H61" s="132"/>
      <c r="I61" s="132"/>
      <c r="J61" s="132"/>
      <c r="K61" s="120"/>
      <c r="L61" s="132"/>
      <c r="M61" s="132"/>
      <c r="N61" s="132"/>
      <c r="O61" s="120"/>
      <c r="P61" s="132"/>
      <c r="Q61" s="132"/>
      <c r="R61" s="132"/>
      <c r="S61" s="120"/>
      <c r="T61" s="132"/>
      <c r="U61" s="132"/>
      <c r="V61" s="132"/>
      <c r="W61" s="120"/>
      <c r="X61" s="132"/>
      <c r="Y61" s="132"/>
      <c r="Z61" s="132"/>
      <c r="AA61" s="120"/>
      <c r="AB61" s="132"/>
      <c r="AC61" s="132"/>
      <c r="AD61" s="132"/>
    </row>
    <row r="62" spans="1:30" ht="13.5" thickTop="1"/>
    <row r="63" spans="1:30">
      <c r="B63" s="37" t="s">
        <v>280</v>
      </c>
      <c r="D63" s="261">
        <f>D$3</f>
        <v>2009</v>
      </c>
      <c r="E63" s="262"/>
      <c r="F63" s="263"/>
      <c r="G63" s="106"/>
      <c r="H63" s="261">
        <f>H$3</f>
        <v>2010</v>
      </c>
      <c r="I63" s="262"/>
      <c r="J63" s="263"/>
      <c r="K63" s="106"/>
      <c r="L63" s="261">
        <f>L$3</f>
        <v>2011</v>
      </c>
      <c r="M63" s="262"/>
      <c r="N63" s="263"/>
      <c r="O63" s="106"/>
      <c r="P63" s="261">
        <f>P$3</f>
        <v>2012</v>
      </c>
      <c r="Q63" s="262"/>
      <c r="R63" s="263"/>
      <c r="S63" s="106"/>
      <c r="T63" s="261">
        <f>T$3</f>
        <v>2013</v>
      </c>
      <c r="U63" s="262"/>
      <c r="V63" s="263"/>
      <c r="W63" s="106"/>
      <c r="X63" s="261">
        <f>X$3</f>
        <v>2014</v>
      </c>
      <c r="Y63" s="262"/>
      <c r="Z63" s="263"/>
      <c r="AA63" s="106"/>
      <c r="AB63" s="261">
        <f>AB$3</f>
        <v>2015</v>
      </c>
      <c r="AC63" s="262"/>
      <c r="AD63" s="263"/>
    </row>
    <row r="64" spans="1:30">
      <c r="B64" s="37" t="s">
        <v>320</v>
      </c>
      <c r="D64" s="90" t="s">
        <v>328</v>
      </c>
      <c r="E64" s="90" t="s">
        <v>5</v>
      </c>
      <c r="F64" s="90" t="s">
        <v>33</v>
      </c>
      <c r="G64" s="88"/>
      <c r="H64" s="90" t="str">
        <f>$D$64</f>
        <v>Contract</v>
      </c>
      <c r="I64" s="90" t="str">
        <f>$E$64</f>
        <v>Other</v>
      </c>
      <c r="J64" s="90" t="str">
        <f>$F$64</f>
        <v>Total</v>
      </c>
      <c r="K64" s="88"/>
      <c r="L64" s="90" t="str">
        <f>$D$64</f>
        <v>Contract</v>
      </c>
      <c r="M64" s="90" t="str">
        <f>$E$64</f>
        <v>Other</v>
      </c>
      <c r="N64" s="90" t="str">
        <f>$F$64</f>
        <v>Total</v>
      </c>
      <c r="O64" s="88"/>
      <c r="P64" s="90" t="str">
        <f>$D$64</f>
        <v>Contract</v>
      </c>
      <c r="Q64" s="90" t="str">
        <f>$E$64</f>
        <v>Other</v>
      </c>
      <c r="R64" s="90" t="str">
        <f>$F$64</f>
        <v>Total</v>
      </c>
      <c r="S64" s="88"/>
      <c r="T64" s="90" t="str">
        <f>$D$64</f>
        <v>Contract</v>
      </c>
      <c r="U64" s="90" t="str">
        <f>$E$64</f>
        <v>Other</v>
      </c>
      <c r="V64" s="90" t="str">
        <f>$F$64</f>
        <v>Total</v>
      </c>
      <c r="W64" s="88"/>
      <c r="X64" s="90" t="str">
        <f>$D$64</f>
        <v>Contract</v>
      </c>
      <c r="Y64" s="90" t="str">
        <f>$E$64</f>
        <v>Other</v>
      </c>
      <c r="Z64" s="90" t="str">
        <f>$F$64</f>
        <v>Total</v>
      </c>
      <c r="AA64" s="88"/>
      <c r="AB64" s="90" t="str">
        <f>$D$64</f>
        <v>Contract</v>
      </c>
      <c r="AC64" s="90" t="str">
        <f>$E$64</f>
        <v>Other</v>
      </c>
      <c r="AD64" s="90" t="str">
        <f>$F$64</f>
        <v>Total</v>
      </c>
    </row>
    <row r="65" spans="1:30">
      <c r="A65" s="118" t="s">
        <v>183</v>
      </c>
      <c r="B65" s="38" t="s">
        <v>301</v>
      </c>
      <c r="C65" s="118"/>
      <c r="D65" s="91">
        <v>0</v>
      </c>
      <c r="E65" s="91"/>
      <c r="F65" s="119">
        <f>SUM(D65:E65)</f>
        <v>0</v>
      </c>
      <c r="G65" s="120"/>
      <c r="H65" s="91">
        <v>0</v>
      </c>
      <c r="I65" s="91"/>
      <c r="J65" s="119">
        <f>SUM(H65:I65)</f>
        <v>0</v>
      </c>
      <c r="K65" s="120"/>
      <c r="L65" s="91"/>
      <c r="M65" s="91"/>
      <c r="N65" s="119">
        <f>SUM(L65:M65)</f>
        <v>0</v>
      </c>
      <c r="O65" s="120"/>
      <c r="P65" s="91"/>
      <c r="Q65" s="91"/>
      <c r="R65" s="119">
        <f>SUM(P65:Q65)</f>
        <v>0</v>
      </c>
      <c r="S65" s="120"/>
      <c r="T65" s="91"/>
      <c r="U65" s="91"/>
      <c r="V65" s="119">
        <f>SUM(T65:U65)</f>
        <v>0</v>
      </c>
      <c r="W65" s="120"/>
      <c r="X65" s="91"/>
      <c r="Y65" s="91"/>
      <c r="Z65" s="119">
        <f>SUM(X65:Y65)</f>
        <v>0</v>
      </c>
      <c r="AA65" s="120"/>
      <c r="AB65" s="91"/>
      <c r="AC65" s="91"/>
      <c r="AD65" s="119">
        <f>SUM(AB65:AC65)</f>
        <v>0</v>
      </c>
    </row>
    <row r="66" spans="1:30">
      <c r="A66" s="124" t="s">
        <v>184</v>
      </c>
      <c r="B66" s="149" t="s">
        <v>302</v>
      </c>
      <c r="C66" s="124"/>
      <c r="D66" s="91">
        <v>550317.53888823127</v>
      </c>
      <c r="E66" s="91"/>
      <c r="F66" s="119">
        <f t="shared" ref="F66:F74" si="34">SUM(D66:E66)</f>
        <v>550317.53888823127</v>
      </c>
      <c r="G66" s="120"/>
      <c r="H66" s="91">
        <v>183377.57276460167</v>
      </c>
      <c r="I66" s="91"/>
      <c r="J66" s="119">
        <f t="shared" ref="J66:J74" si="35">SUM(H66:I66)</f>
        <v>183377.57276460167</v>
      </c>
      <c r="K66" s="120"/>
      <c r="L66" s="91"/>
      <c r="M66" s="91"/>
      <c r="N66" s="119">
        <f t="shared" ref="N66:N74" si="36">SUM(L66:M66)</f>
        <v>0</v>
      </c>
      <c r="O66" s="120"/>
      <c r="P66" s="91"/>
      <c r="Q66" s="91"/>
      <c r="R66" s="119">
        <f t="shared" ref="R66:R74" si="37">SUM(P66:Q66)</f>
        <v>0</v>
      </c>
      <c r="S66" s="120"/>
      <c r="T66" s="91"/>
      <c r="U66" s="91"/>
      <c r="V66" s="119">
        <f t="shared" ref="V66:V74" si="38">SUM(T66:U66)</f>
        <v>0</v>
      </c>
      <c r="W66" s="120"/>
      <c r="X66" s="91"/>
      <c r="Y66" s="91"/>
      <c r="Z66" s="119">
        <f t="shared" ref="Z66:Z74" si="39">SUM(X66:Y66)</f>
        <v>0</v>
      </c>
      <c r="AA66" s="120"/>
      <c r="AB66" s="91"/>
      <c r="AC66" s="91"/>
      <c r="AD66" s="119">
        <f t="shared" ref="AD66:AD74" si="40">SUM(AB66:AC66)</f>
        <v>0</v>
      </c>
    </row>
    <row r="67" spans="1:30">
      <c r="A67" s="124" t="s">
        <v>185</v>
      </c>
      <c r="B67" s="149" t="s">
        <v>311</v>
      </c>
      <c r="C67" s="124"/>
      <c r="D67" s="91">
        <v>0</v>
      </c>
      <c r="E67" s="91"/>
      <c r="F67" s="119">
        <f t="shared" si="34"/>
        <v>0</v>
      </c>
      <c r="G67" s="120"/>
      <c r="H67" s="91">
        <v>0</v>
      </c>
      <c r="I67" s="91"/>
      <c r="J67" s="119">
        <f t="shared" si="35"/>
        <v>0</v>
      </c>
      <c r="K67" s="120"/>
      <c r="L67" s="91"/>
      <c r="M67" s="91"/>
      <c r="N67" s="119">
        <f t="shared" si="36"/>
        <v>0</v>
      </c>
      <c r="O67" s="120"/>
      <c r="P67" s="91"/>
      <c r="Q67" s="91"/>
      <c r="R67" s="119">
        <f t="shared" si="37"/>
        <v>0</v>
      </c>
      <c r="S67" s="120"/>
      <c r="T67" s="91"/>
      <c r="U67" s="91"/>
      <c r="V67" s="119">
        <f t="shared" si="38"/>
        <v>0</v>
      </c>
      <c r="W67" s="120"/>
      <c r="X67" s="91"/>
      <c r="Y67" s="91"/>
      <c r="Z67" s="119">
        <f t="shared" si="39"/>
        <v>0</v>
      </c>
      <c r="AA67" s="120"/>
      <c r="AB67" s="91"/>
      <c r="AC67" s="91"/>
      <c r="AD67" s="119">
        <f t="shared" si="40"/>
        <v>0</v>
      </c>
    </row>
    <row r="68" spans="1:30">
      <c r="A68" s="124" t="s">
        <v>186</v>
      </c>
      <c r="B68" s="149" t="s">
        <v>312</v>
      </c>
      <c r="C68" s="124"/>
      <c r="D68" s="91">
        <v>0</v>
      </c>
      <c r="E68" s="91"/>
      <c r="F68" s="119">
        <f t="shared" si="34"/>
        <v>0</v>
      </c>
      <c r="G68" s="120"/>
      <c r="H68" s="91">
        <v>0</v>
      </c>
      <c r="I68" s="91"/>
      <c r="J68" s="119">
        <f t="shared" si="35"/>
        <v>0</v>
      </c>
      <c r="K68" s="120"/>
      <c r="L68" s="91"/>
      <c r="M68" s="91"/>
      <c r="N68" s="119">
        <f t="shared" si="36"/>
        <v>0</v>
      </c>
      <c r="O68" s="120"/>
      <c r="P68" s="91"/>
      <c r="Q68" s="91"/>
      <c r="R68" s="119">
        <f t="shared" si="37"/>
        <v>0</v>
      </c>
      <c r="S68" s="120"/>
      <c r="T68" s="91"/>
      <c r="U68" s="91"/>
      <c r="V68" s="119">
        <f t="shared" si="38"/>
        <v>0</v>
      </c>
      <c r="W68" s="120"/>
      <c r="X68" s="91"/>
      <c r="Y68" s="91"/>
      <c r="Z68" s="119">
        <f t="shared" si="39"/>
        <v>0</v>
      </c>
      <c r="AA68" s="120"/>
      <c r="AB68" s="91"/>
      <c r="AC68" s="91"/>
      <c r="AD68" s="119">
        <f t="shared" si="40"/>
        <v>0</v>
      </c>
    </row>
    <row r="69" spans="1:30">
      <c r="A69" s="124" t="s">
        <v>187</v>
      </c>
      <c r="B69" s="149" t="s">
        <v>305</v>
      </c>
      <c r="C69" s="124"/>
      <c r="D69" s="91">
        <v>0</v>
      </c>
      <c r="E69" s="91"/>
      <c r="F69" s="119">
        <f t="shared" si="34"/>
        <v>0</v>
      </c>
      <c r="G69" s="120"/>
      <c r="H69" s="91">
        <v>0</v>
      </c>
      <c r="I69" s="91"/>
      <c r="J69" s="119">
        <f t="shared" si="35"/>
        <v>0</v>
      </c>
      <c r="K69" s="120"/>
      <c r="L69" s="91"/>
      <c r="M69" s="91"/>
      <c r="N69" s="119">
        <f t="shared" si="36"/>
        <v>0</v>
      </c>
      <c r="O69" s="120"/>
      <c r="P69" s="91"/>
      <c r="Q69" s="91"/>
      <c r="R69" s="119">
        <f t="shared" si="37"/>
        <v>0</v>
      </c>
      <c r="S69" s="120"/>
      <c r="T69" s="91"/>
      <c r="U69" s="91"/>
      <c r="V69" s="119">
        <f t="shared" si="38"/>
        <v>0</v>
      </c>
      <c r="W69" s="120"/>
      <c r="X69" s="91"/>
      <c r="Y69" s="91"/>
      <c r="Z69" s="119">
        <f t="shared" si="39"/>
        <v>0</v>
      </c>
      <c r="AA69" s="120"/>
      <c r="AB69" s="91"/>
      <c r="AC69" s="91"/>
      <c r="AD69" s="119">
        <f t="shared" si="40"/>
        <v>0</v>
      </c>
    </row>
    <row r="70" spans="1:30">
      <c r="A70" s="124" t="s">
        <v>188</v>
      </c>
      <c r="B70" s="149" t="s">
        <v>306</v>
      </c>
      <c r="C70" s="124"/>
      <c r="D70" s="91">
        <v>0</v>
      </c>
      <c r="E70" s="91"/>
      <c r="F70" s="119">
        <f t="shared" si="34"/>
        <v>0</v>
      </c>
      <c r="G70" s="120"/>
      <c r="H70" s="91">
        <v>0</v>
      </c>
      <c r="I70" s="91"/>
      <c r="J70" s="119">
        <f t="shared" si="35"/>
        <v>0</v>
      </c>
      <c r="K70" s="120"/>
      <c r="L70" s="91"/>
      <c r="M70" s="91"/>
      <c r="N70" s="119">
        <f t="shared" si="36"/>
        <v>0</v>
      </c>
      <c r="O70" s="120"/>
      <c r="P70" s="91"/>
      <c r="Q70" s="91"/>
      <c r="R70" s="119">
        <f t="shared" si="37"/>
        <v>0</v>
      </c>
      <c r="S70" s="120"/>
      <c r="T70" s="91"/>
      <c r="U70" s="91"/>
      <c r="V70" s="119">
        <f t="shared" si="38"/>
        <v>0</v>
      </c>
      <c r="W70" s="120"/>
      <c r="X70" s="91"/>
      <c r="Y70" s="91"/>
      <c r="Z70" s="119">
        <f t="shared" si="39"/>
        <v>0</v>
      </c>
      <c r="AA70" s="120"/>
      <c r="AB70" s="91"/>
      <c r="AC70" s="91"/>
      <c r="AD70" s="119">
        <f t="shared" si="40"/>
        <v>0</v>
      </c>
    </row>
    <row r="71" spans="1:30">
      <c r="A71" s="124" t="s">
        <v>189</v>
      </c>
      <c r="B71" s="149" t="s">
        <v>313</v>
      </c>
      <c r="C71" s="124"/>
      <c r="D71" s="91">
        <v>550317.53888823127</v>
      </c>
      <c r="E71" s="91"/>
      <c r="F71" s="119">
        <f t="shared" si="34"/>
        <v>550317.53888823127</v>
      </c>
      <c r="G71" s="120"/>
      <c r="H71" s="91">
        <v>183377.57276460167</v>
      </c>
      <c r="I71" s="91"/>
      <c r="J71" s="119">
        <f t="shared" si="35"/>
        <v>183377.57276460167</v>
      </c>
      <c r="K71" s="120"/>
      <c r="L71" s="91"/>
      <c r="M71" s="91"/>
      <c r="N71" s="119">
        <f t="shared" si="36"/>
        <v>0</v>
      </c>
      <c r="O71" s="120"/>
      <c r="P71" s="91"/>
      <c r="Q71" s="91"/>
      <c r="R71" s="119">
        <f t="shared" si="37"/>
        <v>0</v>
      </c>
      <c r="S71" s="120"/>
      <c r="T71" s="91"/>
      <c r="U71" s="91"/>
      <c r="V71" s="119">
        <f t="shared" si="38"/>
        <v>0</v>
      </c>
      <c r="W71" s="120"/>
      <c r="X71" s="91"/>
      <c r="Y71" s="91"/>
      <c r="Z71" s="119">
        <f t="shared" si="39"/>
        <v>0</v>
      </c>
      <c r="AA71" s="120"/>
      <c r="AB71" s="91"/>
      <c r="AC71" s="91"/>
      <c r="AD71" s="119">
        <f t="shared" si="40"/>
        <v>0</v>
      </c>
    </row>
    <row r="72" spans="1:30">
      <c r="A72" s="124" t="s">
        <v>190</v>
      </c>
      <c r="B72" s="149" t="s">
        <v>308</v>
      </c>
      <c r="C72" s="124"/>
      <c r="D72" s="91">
        <v>275158.76944411563</v>
      </c>
      <c r="E72" s="91"/>
      <c r="F72" s="119">
        <f t="shared" si="34"/>
        <v>275158.76944411563</v>
      </c>
      <c r="G72" s="120"/>
      <c r="H72" s="91">
        <v>91688.786382300837</v>
      </c>
      <c r="I72" s="91"/>
      <c r="J72" s="119">
        <f t="shared" si="35"/>
        <v>91688.786382300837</v>
      </c>
      <c r="K72" s="120"/>
      <c r="L72" s="91"/>
      <c r="M72" s="91"/>
      <c r="N72" s="119">
        <f t="shared" si="36"/>
        <v>0</v>
      </c>
      <c r="O72" s="120"/>
      <c r="P72" s="91"/>
      <c r="Q72" s="91"/>
      <c r="R72" s="119">
        <f t="shared" si="37"/>
        <v>0</v>
      </c>
      <c r="S72" s="120"/>
      <c r="T72" s="91"/>
      <c r="U72" s="91"/>
      <c r="V72" s="119">
        <f t="shared" si="38"/>
        <v>0</v>
      </c>
      <c r="W72" s="120"/>
      <c r="X72" s="91"/>
      <c r="Y72" s="91"/>
      <c r="Z72" s="119">
        <f t="shared" si="39"/>
        <v>0</v>
      </c>
      <c r="AA72" s="120"/>
      <c r="AB72" s="91"/>
      <c r="AC72" s="91"/>
      <c r="AD72" s="119">
        <f t="shared" si="40"/>
        <v>0</v>
      </c>
    </row>
    <row r="73" spans="1:30">
      <c r="A73" s="124" t="s">
        <v>191</v>
      </c>
      <c r="B73" s="149" t="s">
        <v>309</v>
      </c>
      <c r="C73" s="124"/>
      <c r="D73" s="91">
        <v>0</v>
      </c>
      <c r="E73" s="91"/>
      <c r="F73" s="119">
        <f t="shared" si="34"/>
        <v>0</v>
      </c>
      <c r="G73" s="120"/>
      <c r="H73" s="91">
        <v>0</v>
      </c>
      <c r="I73" s="91"/>
      <c r="J73" s="119">
        <f t="shared" si="35"/>
        <v>0</v>
      </c>
      <c r="K73" s="120"/>
      <c r="L73" s="91"/>
      <c r="M73" s="91"/>
      <c r="N73" s="119">
        <f t="shared" si="36"/>
        <v>0</v>
      </c>
      <c r="O73" s="120"/>
      <c r="P73" s="91"/>
      <c r="Q73" s="91"/>
      <c r="R73" s="119">
        <f t="shared" si="37"/>
        <v>0</v>
      </c>
      <c r="S73" s="120"/>
      <c r="T73" s="91"/>
      <c r="U73" s="91"/>
      <c r="V73" s="119">
        <f t="shared" si="38"/>
        <v>0</v>
      </c>
      <c r="W73" s="120"/>
      <c r="X73" s="91"/>
      <c r="Y73" s="91"/>
      <c r="Z73" s="119">
        <f t="shared" si="39"/>
        <v>0</v>
      </c>
      <c r="AA73" s="120"/>
      <c r="AB73" s="91"/>
      <c r="AC73" s="91"/>
      <c r="AD73" s="119">
        <f t="shared" si="40"/>
        <v>0</v>
      </c>
    </row>
    <row r="74" spans="1:30">
      <c r="A74" s="124" t="s">
        <v>192</v>
      </c>
      <c r="B74" s="149" t="s">
        <v>310</v>
      </c>
      <c r="C74" s="124"/>
      <c r="D74" s="91">
        <v>0</v>
      </c>
      <c r="E74" s="91"/>
      <c r="F74" s="119">
        <f t="shared" si="34"/>
        <v>0</v>
      </c>
      <c r="G74" s="120"/>
      <c r="H74" s="91">
        <v>0</v>
      </c>
      <c r="I74" s="91"/>
      <c r="J74" s="119">
        <f t="shared" si="35"/>
        <v>0</v>
      </c>
      <c r="K74" s="120"/>
      <c r="L74" s="91"/>
      <c r="M74" s="91"/>
      <c r="N74" s="119">
        <f t="shared" si="36"/>
        <v>0</v>
      </c>
      <c r="O74" s="120"/>
      <c r="P74" s="91"/>
      <c r="Q74" s="91"/>
      <c r="R74" s="119">
        <f t="shared" si="37"/>
        <v>0</v>
      </c>
      <c r="S74" s="120"/>
      <c r="T74" s="91"/>
      <c r="U74" s="91"/>
      <c r="V74" s="119">
        <f t="shared" si="38"/>
        <v>0</v>
      </c>
      <c r="W74" s="120"/>
      <c r="X74" s="91"/>
      <c r="Y74" s="91"/>
      <c r="Z74" s="119">
        <f t="shared" si="39"/>
        <v>0</v>
      </c>
      <c r="AA74" s="120"/>
      <c r="AB74" s="91"/>
      <c r="AC74" s="91"/>
      <c r="AD74" s="119">
        <f t="shared" si="40"/>
        <v>0</v>
      </c>
    </row>
    <row r="75" spans="1:30" ht="13.5" thickBot="1">
      <c r="A75" s="124"/>
      <c r="B75" s="149"/>
      <c r="C75" s="124"/>
      <c r="D75" s="123">
        <f>SUM(D65:D74)</f>
        <v>1375793.8472205782</v>
      </c>
      <c r="E75" s="123">
        <f>SUM(E65:E74)</f>
        <v>0</v>
      </c>
      <c r="F75" s="123">
        <f>SUM(F65:F74)</f>
        <v>1375793.8472205782</v>
      </c>
      <c r="G75" s="120"/>
      <c r="H75" s="123">
        <f>SUM(H65:H74)</f>
        <v>458443.93191150419</v>
      </c>
      <c r="I75" s="123">
        <f>SUM(I65:I74)</f>
        <v>0</v>
      </c>
      <c r="J75" s="123">
        <f>SUM(J65:J74)</f>
        <v>458443.93191150419</v>
      </c>
      <c r="K75" s="120"/>
      <c r="L75" s="123">
        <f>SUM(L65:L74)</f>
        <v>0</v>
      </c>
      <c r="M75" s="123">
        <f>SUM(M65:M74)</f>
        <v>0</v>
      </c>
      <c r="N75" s="123">
        <f>SUM(N65:N74)</f>
        <v>0</v>
      </c>
      <c r="O75" s="120"/>
      <c r="P75" s="123">
        <f>SUM(P65:P74)</f>
        <v>0</v>
      </c>
      <c r="Q75" s="123">
        <f>SUM(Q65:Q74)</f>
        <v>0</v>
      </c>
      <c r="R75" s="123">
        <f>SUM(R65:R74)</f>
        <v>0</v>
      </c>
      <c r="S75" s="120"/>
      <c r="T75" s="123">
        <f>SUM(T65:T74)</f>
        <v>0</v>
      </c>
      <c r="U75" s="123">
        <f>SUM(U65:U74)</f>
        <v>0</v>
      </c>
      <c r="V75" s="123">
        <f>SUM(V65:V74)</f>
        <v>0</v>
      </c>
      <c r="W75" s="120"/>
      <c r="X75" s="123">
        <f>SUM(X65:X74)</f>
        <v>0</v>
      </c>
      <c r="Y75" s="123">
        <f>SUM(Y65:Y74)</f>
        <v>0</v>
      </c>
      <c r="Z75" s="123">
        <f>SUM(Z65:Z74)</f>
        <v>0</v>
      </c>
      <c r="AA75" s="120"/>
      <c r="AB75" s="123">
        <f>SUM(AB65:AB74)</f>
        <v>0</v>
      </c>
      <c r="AC75" s="123">
        <f>SUM(AC65:AC74)</f>
        <v>0</v>
      </c>
      <c r="AD75" s="123">
        <f>SUM(AD65:AD74)</f>
        <v>0</v>
      </c>
    </row>
    <row r="76" spans="1:30" ht="13.5" thickTop="1">
      <c r="B76" s="39"/>
    </row>
    <row r="77" spans="1:30">
      <c r="B77" s="39"/>
    </row>
    <row r="78" spans="1:30">
      <c r="B78" s="37" t="s">
        <v>321</v>
      </c>
    </row>
    <row r="79" spans="1:30">
      <c r="A79" s="118" t="s">
        <v>193</v>
      </c>
      <c r="B79" s="38" t="s">
        <v>301</v>
      </c>
      <c r="C79" s="118"/>
      <c r="D79" s="91">
        <v>3673.9638545717353</v>
      </c>
      <c r="E79" s="91"/>
      <c r="F79" s="119">
        <f t="shared" ref="F79:F89" si="41">SUM(D79:E79)</f>
        <v>3673.9638545717353</v>
      </c>
      <c r="G79" s="120"/>
      <c r="H79" s="91">
        <v>83434.905573414624</v>
      </c>
      <c r="I79" s="91"/>
      <c r="J79" s="119">
        <f t="shared" ref="J79:J89" si="42">SUM(H79:I79)</f>
        <v>83434.905573414624</v>
      </c>
      <c r="K79" s="120"/>
      <c r="L79" s="91"/>
      <c r="M79" s="91"/>
      <c r="N79" s="119">
        <f t="shared" ref="N79:N89" si="43">SUM(L79:M79)</f>
        <v>0</v>
      </c>
      <c r="O79" s="120"/>
      <c r="P79" s="91"/>
      <c r="Q79" s="91"/>
      <c r="R79" s="119">
        <f t="shared" ref="R79:R84" si="44">SUM(P79:Q79)</f>
        <v>0</v>
      </c>
      <c r="S79" s="120"/>
      <c r="T79" s="91"/>
      <c r="U79" s="91"/>
      <c r="V79" s="119">
        <f t="shared" ref="V79:V84" si="45">SUM(T79:U79)</f>
        <v>0</v>
      </c>
      <c r="W79" s="120"/>
      <c r="X79" s="91"/>
      <c r="Y79" s="91"/>
      <c r="Z79" s="119">
        <f t="shared" ref="Z79:Z84" si="46">SUM(X79:Y79)</f>
        <v>0</v>
      </c>
      <c r="AA79" s="120"/>
      <c r="AB79" s="91"/>
      <c r="AC79" s="91"/>
      <c r="AD79" s="119">
        <f t="shared" ref="AD79:AD84" si="47">SUM(AB79:AC79)</f>
        <v>0</v>
      </c>
    </row>
    <row r="80" spans="1:30">
      <c r="A80" s="124" t="s">
        <v>194</v>
      </c>
      <c r="B80" s="149" t="s">
        <v>302</v>
      </c>
      <c r="C80" s="124"/>
      <c r="D80" s="91">
        <v>4628.635290266815</v>
      </c>
      <c r="E80" s="91"/>
      <c r="F80" s="119">
        <f t="shared" si="41"/>
        <v>4628.635290266815</v>
      </c>
      <c r="G80" s="120"/>
      <c r="H80" s="91">
        <v>105115.28247525546</v>
      </c>
      <c r="I80" s="91"/>
      <c r="J80" s="119">
        <f t="shared" si="42"/>
        <v>105115.28247525546</v>
      </c>
      <c r="K80" s="120"/>
      <c r="L80" s="91"/>
      <c r="M80" s="91"/>
      <c r="N80" s="119">
        <f t="shared" si="43"/>
        <v>0</v>
      </c>
      <c r="O80" s="120"/>
      <c r="P80" s="91"/>
      <c r="Q80" s="91"/>
      <c r="R80" s="119">
        <f t="shared" si="44"/>
        <v>0</v>
      </c>
      <c r="S80" s="120"/>
      <c r="T80" s="91"/>
      <c r="U80" s="91"/>
      <c r="V80" s="119">
        <f t="shared" si="45"/>
        <v>0</v>
      </c>
      <c r="W80" s="120"/>
      <c r="X80" s="91"/>
      <c r="Y80" s="91"/>
      <c r="Z80" s="119">
        <f t="shared" si="46"/>
        <v>0</v>
      </c>
      <c r="AA80" s="120"/>
      <c r="AB80" s="91"/>
      <c r="AC80" s="91"/>
      <c r="AD80" s="119">
        <f t="shared" si="47"/>
        <v>0</v>
      </c>
    </row>
    <row r="81" spans="1:30">
      <c r="A81" s="124" t="s">
        <v>195</v>
      </c>
      <c r="B81" s="149" t="s">
        <v>311</v>
      </c>
      <c r="C81" s="124"/>
      <c r="D81" s="91">
        <v>0</v>
      </c>
      <c r="E81" s="91"/>
      <c r="F81" s="119">
        <f t="shared" si="41"/>
        <v>0</v>
      </c>
      <c r="G81" s="120"/>
      <c r="H81" s="91">
        <v>0</v>
      </c>
      <c r="I81" s="91"/>
      <c r="J81" s="119">
        <f t="shared" si="42"/>
        <v>0</v>
      </c>
      <c r="K81" s="120"/>
      <c r="L81" s="91"/>
      <c r="M81" s="91"/>
      <c r="N81" s="119">
        <f t="shared" si="43"/>
        <v>0</v>
      </c>
      <c r="O81" s="120"/>
      <c r="P81" s="91"/>
      <c r="Q81" s="91"/>
      <c r="R81" s="119">
        <f t="shared" si="44"/>
        <v>0</v>
      </c>
      <c r="S81" s="120"/>
      <c r="T81" s="91"/>
      <c r="U81" s="91"/>
      <c r="V81" s="119">
        <f t="shared" si="45"/>
        <v>0</v>
      </c>
      <c r="W81" s="120"/>
      <c r="X81" s="91"/>
      <c r="Y81" s="91"/>
      <c r="Z81" s="119">
        <f t="shared" si="46"/>
        <v>0</v>
      </c>
      <c r="AA81" s="120"/>
      <c r="AB81" s="91"/>
      <c r="AC81" s="91"/>
      <c r="AD81" s="119">
        <f t="shared" si="47"/>
        <v>0</v>
      </c>
    </row>
    <row r="82" spans="1:30">
      <c r="A82" s="124" t="s">
        <v>196</v>
      </c>
      <c r="B82" s="149" t="s">
        <v>312</v>
      </c>
      <c r="C82" s="124"/>
      <c r="D82" s="91">
        <v>8436.3357214304433</v>
      </c>
      <c r="E82" s="91"/>
      <c r="F82" s="119">
        <f t="shared" si="41"/>
        <v>8436.3357214304433</v>
      </c>
      <c r="G82" s="120"/>
      <c r="H82" s="91">
        <v>191587.31608839519</v>
      </c>
      <c r="I82" s="91"/>
      <c r="J82" s="119">
        <f t="shared" si="42"/>
        <v>191587.31608839519</v>
      </c>
      <c r="K82" s="120"/>
      <c r="L82" s="91"/>
      <c r="M82" s="91"/>
      <c r="N82" s="119">
        <f t="shared" si="43"/>
        <v>0</v>
      </c>
      <c r="O82" s="120"/>
      <c r="P82" s="91"/>
      <c r="Q82" s="91"/>
      <c r="R82" s="119">
        <f t="shared" si="44"/>
        <v>0</v>
      </c>
      <c r="S82" s="120"/>
      <c r="T82" s="91"/>
      <c r="U82" s="91"/>
      <c r="V82" s="119">
        <f t="shared" si="45"/>
        <v>0</v>
      </c>
      <c r="W82" s="120"/>
      <c r="X82" s="91"/>
      <c r="Y82" s="91"/>
      <c r="Z82" s="119">
        <f t="shared" si="46"/>
        <v>0</v>
      </c>
      <c r="AA82" s="120"/>
      <c r="AB82" s="91"/>
      <c r="AC82" s="91"/>
      <c r="AD82" s="119">
        <f t="shared" si="47"/>
        <v>0</v>
      </c>
    </row>
    <row r="83" spans="1:30">
      <c r="A83" s="124" t="s">
        <v>197</v>
      </c>
      <c r="B83" s="149" t="s">
        <v>305</v>
      </c>
      <c r="C83" s="124"/>
      <c r="D83" s="91">
        <v>7466.9025728600454</v>
      </c>
      <c r="E83" s="91"/>
      <c r="F83" s="119">
        <f t="shared" si="41"/>
        <v>7466.9025728600454</v>
      </c>
      <c r="G83" s="120"/>
      <c r="H83" s="91">
        <v>169571.70395599501</v>
      </c>
      <c r="I83" s="91"/>
      <c r="J83" s="119">
        <f t="shared" si="42"/>
        <v>169571.70395599501</v>
      </c>
      <c r="K83" s="120"/>
      <c r="L83" s="91"/>
      <c r="M83" s="91"/>
      <c r="N83" s="119">
        <f t="shared" si="43"/>
        <v>0</v>
      </c>
      <c r="O83" s="120"/>
      <c r="P83" s="91"/>
      <c r="Q83" s="91"/>
      <c r="R83" s="119">
        <f t="shared" si="44"/>
        <v>0</v>
      </c>
      <c r="S83" s="120"/>
      <c r="T83" s="91"/>
      <c r="U83" s="91"/>
      <c r="V83" s="119">
        <f t="shared" si="45"/>
        <v>0</v>
      </c>
      <c r="W83" s="120"/>
      <c r="X83" s="91"/>
      <c r="Y83" s="91"/>
      <c r="Z83" s="119">
        <f t="shared" si="46"/>
        <v>0</v>
      </c>
      <c r="AA83" s="120"/>
      <c r="AB83" s="91"/>
      <c r="AC83" s="91"/>
      <c r="AD83" s="119">
        <f t="shared" si="47"/>
        <v>0</v>
      </c>
    </row>
    <row r="84" spans="1:30">
      <c r="A84" s="124" t="s">
        <v>198</v>
      </c>
      <c r="B84" s="149" t="s">
        <v>306</v>
      </c>
      <c r="C84" s="124"/>
      <c r="D84" s="91">
        <v>3903.7988665941152</v>
      </c>
      <c r="E84" s="91"/>
      <c r="F84" s="119">
        <f t="shared" si="41"/>
        <v>3903.7988665941152</v>
      </c>
      <c r="G84" s="120"/>
      <c r="H84" s="91">
        <v>88654.407801693145</v>
      </c>
      <c r="I84" s="91"/>
      <c r="J84" s="119">
        <f t="shared" si="42"/>
        <v>88654.407801693145</v>
      </c>
      <c r="K84" s="120"/>
      <c r="L84" s="91"/>
      <c r="M84" s="91"/>
      <c r="N84" s="119">
        <f t="shared" si="43"/>
        <v>0</v>
      </c>
      <c r="O84" s="120"/>
      <c r="P84" s="91"/>
      <c r="Q84" s="91"/>
      <c r="R84" s="119">
        <f t="shared" si="44"/>
        <v>0</v>
      </c>
      <c r="S84" s="120"/>
      <c r="T84" s="91"/>
      <c r="U84" s="91"/>
      <c r="V84" s="119">
        <f t="shared" si="45"/>
        <v>0</v>
      </c>
      <c r="W84" s="120"/>
      <c r="X84" s="91"/>
      <c r="Y84" s="91"/>
      <c r="Z84" s="119">
        <f t="shared" si="46"/>
        <v>0</v>
      </c>
      <c r="AA84" s="120"/>
      <c r="AB84" s="91"/>
      <c r="AC84" s="91"/>
      <c r="AD84" s="119">
        <f t="shared" si="47"/>
        <v>0</v>
      </c>
    </row>
    <row r="85" spans="1:30">
      <c r="A85" s="124" t="s">
        <v>199</v>
      </c>
      <c r="B85" s="149" t="s">
        <v>313</v>
      </c>
      <c r="C85" s="124"/>
      <c r="D85" s="91">
        <v>4628.635290266815</v>
      </c>
      <c r="E85" s="91"/>
      <c r="F85" s="119">
        <f t="shared" si="41"/>
        <v>4628.635290266815</v>
      </c>
      <c r="G85" s="120"/>
      <c r="H85" s="91">
        <v>105115.28247525546</v>
      </c>
      <c r="I85" s="91"/>
      <c r="J85" s="119">
        <f t="shared" si="42"/>
        <v>105115.28247525546</v>
      </c>
      <c r="K85" s="120"/>
      <c r="L85" s="91"/>
      <c r="M85" s="91"/>
      <c r="N85" s="119"/>
      <c r="O85" s="120"/>
      <c r="P85" s="91"/>
      <c r="Q85" s="91"/>
      <c r="R85" s="119"/>
      <c r="S85" s="120"/>
      <c r="T85" s="91"/>
      <c r="U85" s="91"/>
      <c r="V85" s="119"/>
      <c r="W85" s="120"/>
      <c r="X85" s="91"/>
      <c r="Y85" s="91"/>
      <c r="Z85" s="119"/>
      <c r="AA85" s="120"/>
      <c r="AB85" s="91"/>
      <c r="AC85" s="91"/>
      <c r="AD85" s="119"/>
    </row>
    <row r="86" spans="1:30">
      <c r="A86" s="124" t="s">
        <v>200</v>
      </c>
      <c r="B86" s="149" t="s">
        <v>308</v>
      </c>
      <c r="C86" s="124"/>
      <c r="D86" s="91">
        <v>11876.602560129835</v>
      </c>
      <c r="E86" s="91"/>
      <c r="F86" s="119">
        <f t="shared" si="41"/>
        <v>11876.602560129835</v>
      </c>
      <c r="G86" s="120"/>
      <c r="H86" s="91">
        <v>269715.01418130216</v>
      </c>
      <c r="I86" s="91"/>
      <c r="J86" s="119">
        <f t="shared" si="42"/>
        <v>269715.01418130216</v>
      </c>
      <c r="K86" s="120"/>
      <c r="L86" s="91"/>
      <c r="M86" s="91"/>
      <c r="N86" s="119">
        <f t="shared" si="43"/>
        <v>0</v>
      </c>
      <c r="O86" s="120"/>
      <c r="P86" s="91"/>
      <c r="Q86" s="91"/>
      <c r="R86" s="119">
        <f>SUM(P86:Q86)</f>
        <v>0</v>
      </c>
      <c r="S86" s="120"/>
      <c r="T86" s="91"/>
      <c r="U86" s="91"/>
      <c r="V86" s="119">
        <f>SUM(T86:U86)</f>
        <v>0</v>
      </c>
      <c r="W86" s="120"/>
      <c r="X86" s="91"/>
      <c r="Y86" s="91"/>
      <c r="Z86" s="119">
        <f>SUM(X86:Y86)</f>
        <v>0</v>
      </c>
      <c r="AA86" s="120"/>
      <c r="AB86" s="91"/>
      <c r="AC86" s="91"/>
      <c r="AD86" s="119">
        <f>SUM(AB86:AC86)</f>
        <v>0</v>
      </c>
    </row>
    <row r="87" spans="1:30">
      <c r="A87" s="124" t="s">
        <v>201</v>
      </c>
      <c r="B87" s="149" t="s">
        <v>309</v>
      </c>
      <c r="C87" s="124"/>
      <c r="D87" s="91">
        <v>15676.160351537315</v>
      </c>
      <c r="E87" s="91"/>
      <c r="F87" s="119">
        <f t="shared" si="41"/>
        <v>15676.160351537315</v>
      </c>
      <c r="G87" s="120"/>
      <c r="H87" s="91">
        <v>356002.13024868892</v>
      </c>
      <c r="I87" s="91"/>
      <c r="J87" s="119">
        <f t="shared" si="42"/>
        <v>356002.13024868892</v>
      </c>
      <c r="K87" s="120"/>
      <c r="L87" s="91"/>
      <c r="M87" s="91"/>
      <c r="N87" s="119">
        <f t="shared" si="43"/>
        <v>0</v>
      </c>
      <c r="O87" s="120"/>
      <c r="P87" s="91"/>
      <c r="Q87" s="91"/>
      <c r="R87" s="119">
        <f>SUM(P87:Q87)</f>
        <v>0</v>
      </c>
      <c r="S87" s="120"/>
      <c r="T87" s="91"/>
      <c r="U87" s="91"/>
      <c r="V87" s="119">
        <f>SUM(T87:U87)</f>
        <v>0</v>
      </c>
      <c r="W87" s="120"/>
      <c r="X87" s="91"/>
      <c r="Y87" s="91"/>
      <c r="Z87" s="119">
        <f>SUM(X87:Y87)</f>
        <v>0</v>
      </c>
      <c r="AA87" s="120"/>
      <c r="AB87" s="91"/>
      <c r="AC87" s="91"/>
      <c r="AD87" s="119">
        <f>SUM(AB87:AC87)</f>
        <v>0</v>
      </c>
    </row>
    <row r="88" spans="1:30">
      <c r="A88" s="124" t="s">
        <v>202</v>
      </c>
      <c r="B88" s="149" t="s">
        <v>310</v>
      </c>
      <c r="C88" s="124"/>
      <c r="D88" s="91">
        <v>0</v>
      </c>
      <c r="E88" s="91"/>
      <c r="F88" s="119">
        <f t="shared" si="41"/>
        <v>0</v>
      </c>
      <c r="G88" s="120"/>
      <c r="H88" s="91">
        <v>0</v>
      </c>
      <c r="I88" s="91"/>
      <c r="J88" s="119">
        <f t="shared" si="42"/>
        <v>0</v>
      </c>
      <c r="K88" s="120"/>
      <c r="L88" s="91"/>
      <c r="M88" s="91"/>
      <c r="N88" s="119">
        <f t="shared" si="43"/>
        <v>0</v>
      </c>
      <c r="O88" s="120"/>
      <c r="P88" s="91"/>
      <c r="Q88" s="91"/>
      <c r="R88" s="119">
        <f>SUM(P88:Q88)</f>
        <v>0</v>
      </c>
      <c r="S88" s="120"/>
      <c r="T88" s="91"/>
      <c r="U88" s="91"/>
      <c r="V88" s="119">
        <f>SUM(T88:U88)</f>
        <v>0</v>
      </c>
      <c r="W88" s="120"/>
      <c r="X88" s="91"/>
      <c r="Y88" s="91"/>
      <c r="Z88" s="119">
        <f>SUM(X88:Y88)</f>
        <v>0</v>
      </c>
      <c r="AA88" s="120"/>
      <c r="AB88" s="91"/>
      <c r="AC88" s="91"/>
      <c r="AD88" s="119">
        <f>SUM(AB88:AC88)</f>
        <v>0</v>
      </c>
    </row>
    <row r="89" spans="1:30">
      <c r="A89" s="124" t="s">
        <v>203</v>
      </c>
      <c r="B89" s="149" t="s">
        <v>315</v>
      </c>
      <c r="C89" s="124"/>
      <c r="D89" s="91">
        <v>0</v>
      </c>
      <c r="E89" s="91"/>
      <c r="F89" s="119">
        <f t="shared" si="41"/>
        <v>0</v>
      </c>
      <c r="G89" s="120"/>
      <c r="H89" s="91">
        <v>0</v>
      </c>
      <c r="I89" s="91"/>
      <c r="J89" s="119">
        <f t="shared" si="42"/>
        <v>0</v>
      </c>
      <c r="K89" s="120"/>
      <c r="L89" s="91"/>
      <c r="M89" s="91"/>
      <c r="N89" s="119">
        <f t="shared" si="43"/>
        <v>0</v>
      </c>
      <c r="O89" s="120"/>
      <c r="P89" s="91"/>
      <c r="Q89" s="91"/>
      <c r="R89" s="119">
        <f>SUM(P89:Q89)</f>
        <v>0</v>
      </c>
      <c r="S89" s="120"/>
      <c r="T89" s="91"/>
      <c r="U89" s="91"/>
      <c r="V89" s="119">
        <f>SUM(T89:U89)</f>
        <v>0</v>
      </c>
      <c r="W89" s="120"/>
      <c r="X89" s="91"/>
      <c r="Y89" s="91"/>
      <c r="Z89" s="119">
        <f>SUM(X89:Y89)</f>
        <v>0</v>
      </c>
      <c r="AA89" s="120"/>
      <c r="AB89" s="91"/>
      <c r="AC89" s="91"/>
      <c r="AD89" s="119">
        <f>SUM(AB89:AC89)</f>
        <v>0</v>
      </c>
    </row>
    <row r="90" spans="1:30" ht="13.5" thickBot="1">
      <c r="A90" s="124"/>
      <c r="B90" s="149"/>
      <c r="C90" s="124"/>
      <c r="D90" s="123">
        <f>SUM(D79:D89)</f>
        <v>60291.034507657125</v>
      </c>
      <c r="E90" s="123">
        <f>SUM(E79:E89)</f>
        <v>0</v>
      </c>
      <c r="F90" s="123">
        <f>SUM(F79:F89)</f>
        <v>60291.034507657125</v>
      </c>
      <c r="G90" s="120"/>
      <c r="H90" s="123">
        <f>SUM(H79:H89)</f>
        <v>1369196.0427999999</v>
      </c>
      <c r="I90" s="123">
        <f>SUM(I79:I89)</f>
        <v>0</v>
      </c>
      <c r="J90" s="123">
        <f>SUM(J79:J89)</f>
        <v>1369196.0427999999</v>
      </c>
      <c r="K90" s="120"/>
      <c r="L90" s="123">
        <f>SUM(L79:L89)</f>
        <v>0</v>
      </c>
      <c r="M90" s="123">
        <f>SUM(M79:M89)</f>
        <v>0</v>
      </c>
      <c r="N90" s="123">
        <f>SUM(N79:N89)</f>
        <v>0</v>
      </c>
      <c r="O90" s="120"/>
      <c r="P90" s="123">
        <f>SUM(P79:P89)</f>
        <v>0</v>
      </c>
      <c r="Q90" s="123">
        <f>SUM(Q79:Q89)</f>
        <v>0</v>
      </c>
      <c r="R90" s="123">
        <f>SUM(R79:R89)</f>
        <v>0</v>
      </c>
      <c r="S90" s="120"/>
      <c r="T90" s="123">
        <f>SUM(T79:T89)</f>
        <v>0</v>
      </c>
      <c r="U90" s="123">
        <f>SUM(U79:U89)</f>
        <v>0</v>
      </c>
      <c r="V90" s="123">
        <f>SUM(V79:V89)</f>
        <v>0</v>
      </c>
      <c r="W90" s="120"/>
      <c r="X90" s="123">
        <f>SUM(X79:X89)</f>
        <v>0</v>
      </c>
      <c r="Y90" s="123">
        <f>SUM(Y79:Y89)</f>
        <v>0</v>
      </c>
      <c r="Z90" s="123">
        <f>SUM(Z79:Z89)</f>
        <v>0</v>
      </c>
      <c r="AA90" s="120"/>
      <c r="AB90" s="123">
        <f>SUM(AB79:AB89)</f>
        <v>0</v>
      </c>
      <c r="AC90" s="123">
        <f>SUM(AC79:AC89)</f>
        <v>0</v>
      </c>
      <c r="AD90" s="123">
        <f>SUM(AD79:AD89)</f>
        <v>0</v>
      </c>
    </row>
    <row r="91" spans="1:30" ht="13.5" thickTop="1">
      <c r="A91" s="124"/>
      <c r="B91" s="150" t="s">
        <v>322</v>
      </c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</row>
    <row r="92" spans="1:30">
      <c r="A92" s="124" t="s">
        <v>204</v>
      </c>
      <c r="B92" s="149" t="s">
        <v>301</v>
      </c>
      <c r="C92" s="124"/>
      <c r="D92" s="91"/>
      <c r="E92" s="91"/>
      <c r="F92" s="119">
        <f t="shared" ref="F92:F103" si="48">SUM(D92:E92)</f>
        <v>0</v>
      </c>
      <c r="G92" s="120"/>
      <c r="H92" s="91"/>
      <c r="I92" s="91"/>
      <c r="J92" s="119">
        <f t="shared" ref="J92:J101" si="49">SUM(H92:I92)</f>
        <v>0</v>
      </c>
      <c r="K92" s="120"/>
      <c r="L92" s="91"/>
      <c r="M92" s="91"/>
      <c r="N92" s="119">
        <f t="shared" ref="N92:N101" si="50">SUM(L92:M92)</f>
        <v>0</v>
      </c>
      <c r="O92" s="120"/>
      <c r="P92" s="91"/>
      <c r="Q92" s="91"/>
      <c r="R92" s="119">
        <f t="shared" ref="R92:R101" si="51">SUM(P92:Q92)</f>
        <v>0</v>
      </c>
      <c r="S92" s="120"/>
      <c r="T92" s="91"/>
      <c r="U92" s="91"/>
      <c r="V92" s="119">
        <f t="shared" ref="V92:V101" si="52">SUM(T92:U92)</f>
        <v>0</v>
      </c>
      <c r="W92" s="120"/>
      <c r="X92" s="91"/>
      <c r="Y92" s="91"/>
      <c r="Z92" s="119">
        <f t="shared" ref="Z92:Z101" si="53">SUM(X92:Y92)</f>
        <v>0</v>
      </c>
      <c r="AA92" s="120"/>
      <c r="AB92" s="91"/>
      <c r="AC92" s="91"/>
      <c r="AD92" s="119">
        <f t="shared" ref="AD92:AD101" si="54">SUM(AB92:AC92)</f>
        <v>0</v>
      </c>
    </row>
    <row r="93" spans="1:30">
      <c r="A93" s="124" t="s">
        <v>205</v>
      </c>
      <c r="B93" s="149" t="s">
        <v>302</v>
      </c>
      <c r="C93" s="124"/>
      <c r="D93" s="91"/>
      <c r="E93" s="91"/>
      <c r="F93" s="119">
        <f t="shared" si="48"/>
        <v>0</v>
      </c>
      <c r="G93" s="120"/>
      <c r="H93" s="91"/>
      <c r="I93" s="91"/>
      <c r="J93" s="119">
        <f t="shared" si="49"/>
        <v>0</v>
      </c>
      <c r="K93" s="120"/>
      <c r="L93" s="91"/>
      <c r="M93" s="91"/>
      <c r="N93" s="119">
        <f t="shared" si="50"/>
        <v>0</v>
      </c>
      <c r="O93" s="120"/>
      <c r="P93" s="91"/>
      <c r="Q93" s="91"/>
      <c r="R93" s="119">
        <f t="shared" si="51"/>
        <v>0</v>
      </c>
      <c r="S93" s="120"/>
      <c r="T93" s="91"/>
      <c r="U93" s="91"/>
      <c r="V93" s="119">
        <f t="shared" si="52"/>
        <v>0</v>
      </c>
      <c r="W93" s="120"/>
      <c r="X93" s="91"/>
      <c r="Y93" s="91"/>
      <c r="Z93" s="119">
        <f t="shared" si="53"/>
        <v>0</v>
      </c>
      <c r="AA93" s="120"/>
      <c r="AB93" s="91"/>
      <c r="AC93" s="91"/>
      <c r="AD93" s="119">
        <f t="shared" si="54"/>
        <v>0</v>
      </c>
    </row>
    <row r="94" spans="1:30">
      <c r="A94" s="124" t="s">
        <v>206</v>
      </c>
      <c r="B94" s="149" t="s">
        <v>311</v>
      </c>
      <c r="C94" s="124"/>
      <c r="D94" s="91"/>
      <c r="E94" s="91"/>
      <c r="F94" s="119">
        <f t="shared" si="48"/>
        <v>0</v>
      </c>
      <c r="G94" s="120"/>
      <c r="H94" s="91"/>
      <c r="I94" s="91"/>
      <c r="J94" s="119">
        <f t="shared" si="49"/>
        <v>0</v>
      </c>
      <c r="K94" s="120"/>
      <c r="L94" s="91"/>
      <c r="M94" s="91"/>
      <c r="N94" s="119">
        <f t="shared" si="50"/>
        <v>0</v>
      </c>
      <c r="O94" s="120"/>
      <c r="P94" s="91"/>
      <c r="Q94" s="91"/>
      <c r="R94" s="119">
        <f t="shared" si="51"/>
        <v>0</v>
      </c>
      <c r="S94" s="120"/>
      <c r="T94" s="91"/>
      <c r="U94" s="91"/>
      <c r="V94" s="119">
        <f t="shared" si="52"/>
        <v>0</v>
      </c>
      <c r="W94" s="120"/>
      <c r="X94" s="91"/>
      <c r="Y94" s="91"/>
      <c r="Z94" s="119">
        <f t="shared" si="53"/>
        <v>0</v>
      </c>
      <c r="AA94" s="120"/>
      <c r="AB94" s="91"/>
      <c r="AC94" s="91"/>
      <c r="AD94" s="119">
        <f t="shared" si="54"/>
        <v>0</v>
      </c>
    </row>
    <row r="95" spans="1:30">
      <c r="A95" s="124" t="s">
        <v>207</v>
      </c>
      <c r="B95" s="149" t="s">
        <v>312</v>
      </c>
      <c r="C95" s="124"/>
      <c r="D95" s="91"/>
      <c r="E95" s="91"/>
      <c r="F95" s="119">
        <f t="shared" si="48"/>
        <v>0</v>
      </c>
      <c r="G95" s="120"/>
      <c r="H95" s="91"/>
      <c r="I95" s="91"/>
      <c r="J95" s="119">
        <f t="shared" si="49"/>
        <v>0</v>
      </c>
      <c r="K95" s="120"/>
      <c r="L95" s="91"/>
      <c r="M95" s="91"/>
      <c r="N95" s="119">
        <f t="shared" si="50"/>
        <v>0</v>
      </c>
      <c r="O95" s="120"/>
      <c r="P95" s="91"/>
      <c r="Q95" s="91"/>
      <c r="R95" s="119">
        <f t="shared" si="51"/>
        <v>0</v>
      </c>
      <c r="S95" s="120"/>
      <c r="T95" s="91"/>
      <c r="U95" s="91"/>
      <c r="V95" s="119">
        <f t="shared" si="52"/>
        <v>0</v>
      </c>
      <c r="W95" s="120"/>
      <c r="X95" s="91"/>
      <c r="Y95" s="91"/>
      <c r="Z95" s="119">
        <f t="shared" si="53"/>
        <v>0</v>
      </c>
      <c r="AA95" s="120"/>
      <c r="AB95" s="91"/>
      <c r="AC95" s="91"/>
      <c r="AD95" s="119">
        <f t="shared" si="54"/>
        <v>0</v>
      </c>
    </row>
    <row r="96" spans="1:30">
      <c r="A96" s="124" t="s">
        <v>208</v>
      </c>
      <c r="B96" s="149" t="s">
        <v>305</v>
      </c>
      <c r="C96" s="124"/>
      <c r="D96" s="91"/>
      <c r="E96" s="91"/>
      <c r="F96" s="119">
        <f t="shared" si="48"/>
        <v>0</v>
      </c>
      <c r="G96" s="120"/>
      <c r="H96" s="91"/>
      <c r="I96" s="91"/>
      <c r="J96" s="119">
        <f t="shared" si="49"/>
        <v>0</v>
      </c>
      <c r="K96" s="120"/>
      <c r="L96" s="91"/>
      <c r="M96" s="91"/>
      <c r="N96" s="119">
        <f t="shared" si="50"/>
        <v>0</v>
      </c>
      <c r="O96" s="120"/>
      <c r="P96" s="91"/>
      <c r="Q96" s="91"/>
      <c r="R96" s="119">
        <f t="shared" si="51"/>
        <v>0</v>
      </c>
      <c r="S96" s="120"/>
      <c r="T96" s="91"/>
      <c r="U96" s="91"/>
      <c r="V96" s="119">
        <f t="shared" si="52"/>
        <v>0</v>
      </c>
      <c r="W96" s="120"/>
      <c r="X96" s="91"/>
      <c r="Y96" s="91"/>
      <c r="Z96" s="119">
        <f t="shared" si="53"/>
        <v>0</v>
      </c>
      <c r="AA96" s="120"/>
      <c r="AB96" s="91"/>
      <c r="AC96" s="91"/>
      <c r="AD96" s="119">
        <f t="shared" si="54"/>
        <v>0</v>
      </c>
    </row>
    <row r="97" spans="1:30">
      <c r="A97" s="124" t="s">
        <v>209</v>
      </c>
      <c r="B97" s="149" t="s">
        <v>306</v>
      </c>
      <c r="C97" s="124"/>
      <c r="D97" s="91"/>
      <c r="E97" s="91"/>
      <c r="F97" s="119">
        <f t="shared" si="48"/>
        <v>0</v>
      </c>
      <c r="G97" s="120"/>
      <c r="H97" s="91"/>
      <c r="I97" s="91"/>
      <c r="J97" s="119">
        <f t="shared" si="49"/>
        <v>0</v>
      </c>
      <c r="K97" s="120"/>
      <c r="L97" s="91"/>
      <c r="M97" s="91"/>
      <c r="N97" s="119">
        <f t="shared" si="50"/>
        <v>0</v>
      </c>
      <c r="O97" s="120"/>
      <c r="P97" s="91"/>
      <c r="Q97" s="91"/>
      <c r="R97" s="119">
        <f t="shared" si="51"/>
        <v>0</v>
      </c>
      <c r="S97" s="120"/>
      <c r="T97" s="91"/>
      <c r="U97" s="91"/>
      <c r="V97" s="119">
        <f t="shared" si="52"/>
        <v>0</v>
      </c>
      <c r="W97" s="120"/>
      <c r="X97" s="91"/>
      <c r="Y97" s="91"/>
      <c r="Z97" s="119">
        <f t="shared" si="53"/>
        <v>0</v>
      </c>
      <c r="AA97" s="120"/>
      <c r="AB97" s="91"/>
      <c r="AC97" s="91"/>
      <c r="AD97" s="119">
        <f t="shared" si="54"/>
        <v>0</v>
      </c>
    </row>
    <row r="98" spans="1:30">
      <c r="A98" s="124" t="s">
        <v>210</v>
      </c>
      <c r="B98" s="149" t="s">
        <v>313</v>
      </c>
      <c r="C98" s="124"/>
      <c r="D98" s="91"/>
      <c r="E98" s="91"/>
      <c r="F98" s="119">
        <f t="shared" si="48"/>
        <v>0</v>
      </c>
      <c r="G98" s="120"/>
      <c r="H98" s="91"/>
      <c r="I98" s="91"/>
      <c r="J98" s="119">
        <f t="shared" si="49"/>
        <v>0</v>
      </c>
      <c r="K98" s="120"/>
      <c r="L98" s="91"/>
      <c r="M98" s="91"/>
      <c r="N98" s="119">
        <f t="shared" si="50"/>
        <v>0</v>
      </c>
      <c r="O98" s="120"/>
      <c r="P98" s="91"/>
      <c r="Q98" s="91"/>
      <c r="R98" s="119">
        <f t="shared" si="51"/>
        <v>0</v>
      </c>
      <c r="S98" s="120"/>
      <c r="T98" s="91"/>
      <c r="U98" s="91"/>
      <c r="V98" s="119">
        <f t="shared" si="52"/>
        <v>0</v>
      </c>
      <c r="W98" s="120"/>
      <c r="X98" s="91"/>
      <c r="Y98" s="91"/>
      <c r="Z98" s="119">
        <f t="shared" si="53"/>
        <v>0</v>
      </c>
      <c r="AA98" s="120"/>
      <c r="AB98" s="91"/>
      <c r="AC98" s="91"/>
      <c r="AD98" s="119">
        <f t="shared" si="54"/>
        <v>0</v>
      </c>
    </row>
    <row r="99" spans="1:30">
      <c r="A99" s="124" t="s">
        <v>211</v>
      </c>
      <c r="B99" s="149" t="s">
        <v>308</v>
      </c>
      <c r="C99" s="124"/>
      <c r="D99" s="91"/>
      <c r="E99" s="91"/>
      <c r="F99" s="119">
        <f t="shared" si="48"/>
        <v>0</v>
      </c>
      <c r="G99" s="120"/>
      <c r="H99" s="91"/>
      <c r="I99" s="91"/>
      <c r="J99" s="119">
        <f t="shared" si="49"/>
        <v>0</v>
      </c>
      <c r="K99" s="120"/>
      <c r="L99" s="91"/>
      <c r="M99" s="91"/>
      <c r="N99" s="119">
        <f t="shared" si="50"/>
        <v>0</v>
      </c>
      <c r="O99" s="120"/>
      <c r="P99" s="91"/>
      <c r="Q99" s="91"/>
      <c r="R99" s="119">
        <f t="shared" si="51"/>
        <v>0</v>
      </c>
      <c r="S99" s="120"/>
      <c r="T99" s="91"/>
      <c r="U99" s="91"/>
      <c r="V99" s="119">
        <f t="shared" si="52"/>
        <v>0</v>
      </c>
      <c r="W99" s="120"/>
      <c r="X99" s="91"/>
      <c r="Y99" s="91"/>
      <c r="Z99" s="119">
        <f t="shared" si="53"/>
        <v>0</v>
      </c>
      <c r="AA99" s="120"/>
      <c r="AB99" s="91"/>
      <c r="AC99" s="91"/>
      <c r="AD99" s="119">
        <f t="shared" si="54"/>
        <v>0</v>
      </c>
    </row>
    <row r="100" spans="1:30">
      <c r="A100" s="124" t="s">
        <v>212</v>
      </c>
      <c r="B100" s="149" t="s">
        <v>309</v>
      </c>
      <c r="C100" s="124"/>
      <c r="D100" s="91"/>
      <c r="E100" s="91"/>
      <c r="F100" s="119">
        <f t="shared" si="48"/>
        <v>0</v>
      </c>
      <c r="G100" s="120"/>
      <c r="H100" s="91"/>
      <c r="I100" s="91"/>
      <c r="J100" s="119">
        <f t="shared" si="49"/>
        <v>0</v>
      </c>
      <c r="K100" s="120"/>
      <c r="L100" s="91"/>
      <c r="M100" s="91"/>
      <c r="N100" s="119">
        <f t="shared" si="50"/>
        <v>0</v>
      </c>
      <c r="O100" s="120"/>
      <c r="P100" s="91"/>
      <c r="Q100" s="91"/>
      <c r="R100" s="119">
        <f t="shared" si="51"/>
        <v>0</v>
      </c>
      <c r="S100" s="120"/>
      <c r="T100" s="91"/>
      <c r="U100" s="91"/>
      <c r="V100" s="119">
        <f t="shared" si="52"/>
        <v>0</v>
      </c>
      <c r="W100" s="120"/>
      <c r="X100" s="91"/>
      <c r="Y100" s="91"/>
      <c r="Z100" s="119">
        <f t="shared" si="53"/>
        <v>0</v>
      </c>
      <c r="AA100" s="120"/>
      <c r="AB100" s="91"/>
      <c r="AC100" s="91"/>
      <c r="AD100" s="119">
        <f t="shared" si="54"/>
        <v>0</v>
      </c>
    </row>
    <row r="101" spans="1:30">
      <c r="A101" s="124" t="s">
        <v>213</v>
      </c>
      <c r="B101" s="149" t="s">
        <v>310</v>
      </c>
      <c r="C101" s="124"/>
      <c r="D101" s="91"/>
      <c r="E101" s="91"/>
      <c r="F101" s="119">
        <f t="shared" si="48"/>
        <v>0</v>
      </c>
      <c r="G101" s="120"/>
      <c r="H101" s="91"/>
      <c r="I101" s="91"/>
      <c r="J101" s="119">
        <f t="shared" si="49"/>
        <v>0</v>
      </c>
      <c r="K101" s="120"/>
      <c r="L101" s="91"/>
      <c r="M101" s="91"/>
      <c r="N101" s="119">
        <f t="shared" si="50"/>
        <v>0</v>
      </c>
      <c r="O101" s="120"/>
      <c r="P101" s="91"/>
      <c r="Q101" s="91"/>
      <c r="R101" s="119">
        <f t="shared" si="51"/>
        <v>0</v>
      </c>
      <c r="S101" s="120"/>
      <c r="T101" s="91"/>
      <c r="U101" s="91"/>
      <c r="V101" s="119">
        <f t="shared" si="52"/>
        <v>0</v>
      </c>
      <c r="W101" s="120"/>
      <c r="X101" s="91"/>
      <c r="Y101" s="91"/>
      <c r="Z101" s="119">
        <f t="shared" si="53"/>
        <v>0</v>
      </c>
      <c r="AA101" s="120"/>
      <c r="AB101" s="91"/>
      <c r="AC101" s="91"/>
      <c r="AD101" s="119">
        <f t="shared" si="54"/>
        <v>0</v>
      </c>
    </row>
    <row r="102" spans="1:30" ht="13.5" thickBot="1">
      <c r="A102" s="124"/>
      <c r="B102" s="149"/>
      <c r="C102" s="124"/>
      <c r="D102" s="123">
        <f>SUM(D92:D101)</f>
        <v>0</v>
      </c>
      <c r="E102" s="123">
        <f>SUM(E92:E101)</f>
        <v>0</v>
      </c>
      <c r="F102" s="123">
        <f>SUM(F92:F101)</f>
        <v>0</v>
      </c>
      <c r="G102" s="120"/>
      <c r="H102" s="123">
        <f>SUM(H92:H101)</f>
        <v>0</v>
      </c>
      <c r="I102" s="123">
        <f>SUM(I92:I101)</f>
        <v>0</v>
      </c>
      <c r="J102" s="123">
        <f>SUM(J92:J101)</f>
        <v>0</v>
      </c>
      <c r="K102" s="120"/>
      <c r="L102" s="123">
        <f>SUM(L92:L101)</f>
        <v>0</v>
      </c>
      <c r="M102" s="123">
        <f>SUM(M92:M101)</f>
        <v>0</v>
      </c>
      <c r="N102" s="123">
        <f>SUM(N92:N101)</f>
        <v>0</v>
      </c>
      <c r="O102" s="120"/>
      <c r="P102" s="123">
        <f>SUM(P92:P101)</f>
        <v>0</v>
      </c>
      <c r="Q102" s="123">
        <f>SUM(Q92:Q101)</f>
        <v>0</v>
      </c>
      <c r="R102" s="123">
        <f>SUM(R92:R101)</f>
        <v>0</v>
      </c>
      <c r="S102" s="120"/>
      <c r="T102" s="123">
        <f>SUM(T92:T101)</f>
        <v>0</v>
      </c>
      <c r="U102" s="123">
        <f>SUM(U92:U101)</f>
        <v>0</v>
      </c>
      <c r="V102" s="123">
        <f>SUM(V92:V101)</f>
        <v>0</v>
      </c>
      <c r="W102" s="120"/>
      <c r="X102" s="123">
        <f>SUM(X92:X101)</f>
        <v>0</v>
      </c>
      <c r="Y102" s="123">
        <f>SUM(Y92:Y101)</f>
        <v>0</v>
      </c>
      <c r="Z102" s="123">
        <f>SUM(Z92:Z101)</f>
        <v>0</v>
      </c>
      <c r="AA102" s="120"/>
      <c r="AB102" s="123">
        <f>SUM(AB92:AB101)</f>
        <v>0</v>
      </c>
      <c r="AC102" s="123">
        <f>SUM(AC92:AC101)</f>
        <v>0</v>
      </c>
      <c r="AD102" s="123">
        <f>SUM(AD92:AD101)</f>
        <v>0</v>
      </c>
    </row>
    <row r="103" spans="1:30" ht="14.25" thickTop="1" thickBot="1">
      <c r="A103" s="124" t="s">
        <v>275</v>
      </c>
      <c r="B103" s="150" t="s">
        <v>274</v>
      </c>
      <c r="C103" s="124"/>
      <c r="D103" s="102"/>
      <c r="E103" s="102"/>
      <c r="F103" s="152">
        <f t="shared" si="48"/>
        <v>0</v>
      </c>
      <c r="G103" s="120"/>
      <c r="H103" s="102"/>
      <c r="I103" s="102"/>
      <c r="J103" s="152">
        <f>SUM(H103:I103)</f>
        <v>0</v>
      </c>
      <c r="K103" s="120"/>
      <c r="L103" s="102"/>
      <c r="M103" s="132"/>
      <c r="N103" s="152">
        <f>SUM(L103:M103)</f>
        <v>0</v>
      </c>
      <c r="O103" s="120"/>
      <c r="P103" s="102"/>
      <c r="Q103" s="132">
        <v>10241762.752075922</v>
      </c>
      <c r="R103" s="152">
        <f>SUM(P103:Q103)</f>
        <v>10241762.752075922</v>
      </c>
      <c r="S103" s="120"/>
      <c r="T103" s="102"/>
      <c r="U103" s="132">
        <v>0</v>
      </c>
      <c r="V103" s="152">
        <f>SUM(T103:U103)</f>
        <v>0</v>
      </c>
      <c r="W103" s="120"/>
      <c r="X103" s="102"/>
      <c r="Y103" s="132">
        <v>0</v>
      </c>
      <c r="Z103" s="152">
        <f>SUM(X103:Y103)</f>
        <v>0</v>
      </c>
      <c r="AA103" s="120"/>
      <c r="AB103" s="102"/>
      <c r="AC103" s="132">
        <v>0</v>
      </c>
      <c r="AD103" s="152">
        <f>SUM(AB103:AC103)</f>
        <v>0</v>
      </c>
    </row>
    <row r="104" spans="1:30" ht="13.5" thickTop="1">
      <c r="B104" s="39" t="s">
        <v>364</v>
      </c>
    </row>
    <row r="105" spans="1:30">
      <c r="B105" s="245" t="s">
        <v>365</v>
      </c>
    </row>
    <row r="106" spans="1:30">
      <c r="B106" s="157"/>
    </row>
    <row r="107" spans="1:30">
      <c r="B107" s="38"/>
    </row>
    <row r="109" spans="1:30" ht="13.5" thickBot="1">
      <c r="B109" s="103" t="s">
        <v>40</v>
      </c>
      <c r="C109" s="2"/>
      <c r="D109" s="104">
        <f>SUM(D20,D32,D44,D59,D60,D61,D75,D90,D102,D103)</f>
        <v>24970962.490902778</v>
      </c>
      <c r="E109" s="104">
        <f>SUM(E20,E32,E44,E59,E60,E61,E75,E90,E102,E103)</f>
        <v>0</v>
      </c>
      <c r="F109" s="104">
        <f>SUM(F20,F32,F44,F59,F60,F61,F75,F90,F102,F103)</f>
        <v>24970962.490902778</v>
      </c>
      <c r="H109" s="104">
        <f>SUM(H20,H32,H44,H59,H60,H61,H75,H90,H102,H103)</f>
        <v>4513929.9969999986</v>
      </c>
      <c r="I109" s="104">
        <f>SUM(I20,I32,I44,I59,I60,I61,I75,I90,I102,I103)</f>
        <v>0</v>
      </c>
      <c r="J109" s="104">
        <f>SUM(J20,J32,J44,J59,J60,J61,J75,J90,J102,J103)</f>
        <v>4513929.9969999986</v>
      </c>
      <c r="L109" s="104">
        <f>SUM(L20,L32,L44,L59,L60,L61,L75,L90,L102,L103)</f>
        <v>647084.29063786159</v>
      </c>
      <c r="M109" s="104">
        <f>SUM(M20,M32,M44,M59,M60,M61,M75,M90,M102,M103)</f>
        <v>0</v>
      </c>
      <c r="N109" s="104">
        <f>SUM(N20,N32,N44,N59,N60,N61,N75,N90,N102,N103)</f>
        <v>647084.29063786159</v>
      </c>
      <c r="P109" s="104">
        <f>SUM(P20,P32,P44,P59,P60,P61,P75,P90,P102,P103)</f>
        <v>544774.61447212356</v>
      </c>
      <c r="Q109" s="104">
        <f>SUM(Q20,Q32,Q44,Q59,Q60,Q61,Q75,Q90,Q102,Q103)</f>
        <v>10303049.896204036</v>
      </c>
      <c r="R109" s="104">
        <f>SUM(R20,R32,R44,R59,R60,R61,R75,R90,R102,R103)</f>
        <v>10847824.510676159</v>
      </c>
      <c r="T109" s="104">
        <f>SUM(T20,T32,T44,T59,T60,T61,T75,T90,T102,T103)</f>
        <v>544774.61447212356</v>
      </c>
      <c r="U109" s="104">
        <f>SUM(U20,U32,U44,U59,U60,U61,U75,U90,U102,U103)</f>
        <v>1714748.9197508902</v>
      </c>
      <c r="V109" s="104">
        <f>SUM(V20,V32,V44,V59,V60,V61,V75,V90,V102,V103)</f>
        <v>2259523.5342230136</v>
      </c>
      <c r="X109" s="104">
        <f>SUM(X20,X32,X44,X59,X60,X61,X75,X90,X102,X103)</f>
        <v>544774.61447212356</v>
      </c>
      <c r="Y109" s="104">
        <f>SUM(Y20,Y32,Y44,Y59,Y60,Y61,Y75,Y90,Y102,Y103)</f>
        <v>3269664.2362633459</v>
      </c>
      <c r="Z109" s="104">
        <f>SUM(Z20,Z32,Z44,Z59,Z60,Z61,Z75,Z90,Z102,Z103)</f>
        <v>3814438.8507354697</v>
      </c>
      <c r="AB109" s="104">
        <f>SUM(AB20,AB32,AB44,AB59,AB60,AB61,AB75,AB90,AB102,AB103)</f>
        <v>544774.61447212356</v>
      </c>
      <c r="AC109" s="104">
        <f>SUM(AC20,AC32,AC44,AC59,AC60,AC61,AC75,AC90,AC102,AC103)</f>
        <v>2846009.9066014234</v>
      </c>
      <c r="AD109" s="104">
        <f>SUM(AD20,AD32,AD44,AD59,AD60,AD61,AD75,AD90,AD102,AD103)</f>
        <v>3390784.5210735472</v>
      </c>
    </row>
    <row r="110" spans="1:30" ht="13.5" thickTop="1"/>
  </sheetData>
  <mergeCells count="35">
    <mergeCell ref="X63:Z63"/>
    <mergeCell ref="AB1:AD1"/>
    <mergeCell ref="AB2:AD2"/>
    <mergeCell ref="AB3:AD3"/>
    <mergeCell ref="AB8:AD8"/>
    <mergeCell ref="AB63:AD63"/>
    <mergeCell ref="X1:Z1"/>
    <mergeCell ref="X2:Z2"/>
    <mergeCell ref="X3:Z3"/>
    <mergeCell ref="X8:Z8"/>
    <mergeCell ref="P63:R63"/>
    <mergeCell ref="T1:V1"/>
    <mergeCell ref="T2:V2"/>
    <mergeCell ref="T3:V3"/>
    <mergeCell ref="T8:V8"/>
    <mergeCell ref="T63:V63"/>
    <mergeCell ref="P1:R1"/>
    <mergeCell ref="P2:R2"/>
    <mergeCell ref="P3:R3"/>
    <mergeCell ref="P8:R8"/>
    <mergeCell ref="H63:J63"/>
    <mergeCell ref="L63:N63"/>
    <mergeCell ref="D8:F8"/>
    <mergeCell ref="D63:F63"/>
    <mergeCell ref="H8:J8"/>
    <mergeCell ref="L8:N8"/>
    <mergeCell ref="D3:F3"/>
    <mergeCell ref="H3:J3"/>
    <mergeCell ref="L3:N3"/>
    <mergeCell ref="D1:F1"/>
    <mergeCell ref="H1:J1"/>
    <mergeCell ref="L1:N1"/>
    <mergeCell ref="D2:F2"/>
    <mergeCell ref="H2:J2"/>
    <mergeCell ref="L2:N2"/>
  </mergeCells>
  <phoneticPr fontId="15" type="noConversion"/>
  <pageMargins left="0.75" right="0.75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AG45"/>
  <sheetViews>
    <sheetView workbookViewId="0">
      <pane xSplit="5" ySplit="3" topLeftCell="F19" activePane="bottomRight" state="frozen"/>
      <selection activeCell="K68" sqref="K68"/>
      <selection pane="topRight" activeCell="K68" sqref="K68"/>
      <selection pane="bottomLeft" activeCell="K68" sqref="K68"/>
      <selection pane="bottomRight" activeCell="I43" sqref="I43"/>
    </sheetView>
  </sheetViews>
  <sheetFormatPr defaultRowHeight="12.75"/>
  <cols>
    <col min="2" max="2" width="12.140625" style="44" customWidth="1"/>
    <col min="3" max="3" width="43.42578125" style="44" bestFit="1" customWidth="1"/>
    <col min="4" max="4" width="9.5703125" style="44" customWidth="1"/>
    <col min="5" max="5" width="18.28515625" style="44" bestFit="1" customWidth="1"/>
    <col min="6" max="6" width="4.42578125" customWidth="1"/>
    <col min="7" max="9" width="11.85546875" customWidth="1"/>
    <col min="10" max="10" width="4.7109375" customWidth="1"/>
    <col min="11" max="13" width="11.7109375" customWidth="1"/>
    <col min="14" max="14" width="4.7109375" customWidth="1"/>
    <col min="15" max="17" width="11.7109375" customWidth="1"/>
    <col min="18" max="18" width="4.7109375" customWidth="1"/>
    <col min="19" max="21" width="11.7109375" customWidth="1"/>
    <col min="22" max="22" width="4.7109375" customWidth="1"/>
    <col min="23" max="25" width="11.7109375" customWidth="1"/>
    <col min="26" max="26" width="4.7109375" customWidth="1"/>
    <col min="27" max="29" width="11.7109375" customWidth="1"/>
    <col min="30" max="30" width="4.7109375" customWidth="1"/>
    <col min="31" max="33" width="11.7109375" customWidth="1"/>
  </cols>
  <sheetData>
    <row r="1" spans="2:33">
      <c r="B1" s="94" t="str">
        <f ca="1">'Proj Mgt Capex'!$B$1</f>
        <v>Distributor Name :  UED</v>
      </c>
      <c r="C1" s="97"/>
      <c r="G1" s="270" t="str">
        <f ca="1">'AMI Data Inputs Summary'!$C$5</f>
        <v>Actual</v>
      </c>
      <c r="H1" s="271"/>
      <c r="I1" s="272"/>
      <c r="J1" s="106"/>
      <c r="K1" s="267" t="str">
        <f ca="1">'AMI Data Inputs Summary'!$D$5</f>
        <v>Actual</v>
      </c>
      <c r="L1" s="268"/>
      <c r="M1" s="269"/>
      <c r="N1" s="106"/>
      <c r="O1" s="267" t="str">
        <f ca="1">'AMI Data Inputs Summary'!$E$5</f>
        <v>Forecast</v>
      </c>
      <c r="P1" s="268"/>
      <c r="Q1" s="269"/>
      <c r="R1" s="106"/>
      <c r="S1" s="267" t="str">
        <f ca="1">'AMI Data Inputs Summary'!$F$5</f>
        <v>Forecast</v>
      </c>
      <c r="T1" s="268"/>
      <c r="U1" s="269"/>
      <c r="V1" s="106"/>
      <c r="W1" s="267" t="str">
        <f ca="1">'AMI Data Inputs Summary'!$G$5</f>
        <v>Forecast</v>
      </c>
      <c r="X1" s="268"/>
      <c r="Y1" s="269"/>
      <c r="Z1" s="106"/>
      <c r="AA1" s="267" t="str">
        <f ca="1">'AMI Data Inputs Summary'!$H$5</f>
        <v>Forecast</v>
      </c>
      <c r="AB1" s="268"/>
      <c r="AC1" s="269"/>
      <c r="AD1" s="106"/>
      <c r="AE1" s="267" t="str">
        <f ca="1">'AMI Data Inputs Summary'!$I$5</f>
        <v>Forecast</v>
      </c>
      <c r="AF1" s="268"/>
      <c r="AG1" s="269"/>
    </row>
    <row r="2" spans="2:33">
      <c r="G2" s="264" t="str">
        <f ca="1">'AMI Data Inputs Summary'!$C$7</f>
        <v>Nominal $</v>
      </c>
      <c r="H2" s="265"/>
      <c r="I2" s="266"/>
      <c r="J2" s="159"/>
      <c r="K2" s="264" t="str">
        <f ca="1">'AMI Data Inputs Summary'!$C$7</f>
        <v>Nominal $</v>
      </c>
      <c r="L2" s="265"/>
      <c r="M2" s="266"/>
      <c r="N2" s="159"/>
      <c r="O2" s="264" t="str">
        <f ca="1">'AMI Data Inputs Summary'!$C$7</f>
        <v>Nominal $</v>
      </c>
      <c r="P2" s="265"/>
      <c r="Q2" s="266"/>
      <c r="R2" s="159"/>
      <c r="S2" s="264" t="str">
        <f ca="1">'AMI Data Inputs Summary'!$F$7</f>
        <v>Real 2011 $</v>
      </c>
      <c r="T2" s="265"/>
      <c r="U2" s="266"/>
      <c r="V2" s="159"/>
      <c r="W2" s="264" t="str">
        <f ca="1">'AMI Data Inputs Summary'!$F$7</f>
        <v>Real 2011 $</v>
      </c>
      <c r="X2" s="265"/>
      <c r="Y2" s="266"/>
      <c r="Z2" s="159"/>
      <c r="AA2" s="264" t="str">
        <f ca="1">'AMI Data Inputs Summary'!$F$7</f>
        <v>Real 2011 $</v>
      </c>
      <c r="AB2" s="265"/>
      <c r="AC2" s="266"/>
      <c r="AD2" s="159"/>
      <c r="AE2" s="264" t="str">
        <f ca="1">'AMI Data Inputs Summary'!$F$7</f>
        <v>Real 2011 $</v>
      </c>
      <c r="AF2" s="265"/>
      <c r="AG2" s="266"/>
    </row>
    <row r="3" spans="2:33" ht="18">
      <c r="B3" s="40" t="s">
        <v>49</v>
      </c>
      <c r="C3" s="40"/>
      <c r="D3" s="40"/>
      <c r="E3" s="40"/>
      <c r="G3" s="267">
        <f ca="1">'AMI Data Inputs Summary'!$C$6</f>
        <v>2009</v>
      </c>
      <c r="H3" s="268"/>
      <c r="I3" s="269"/>
      <c r="J3" s="160"/>
      <c r="K3" s="267">
        <f ca="1">'AMI Data Inputs Summary'!$D$6</f>
        <v>2010</v>
      </c>
      <c r="L3" s="268"/>
      <c r="M3" s="269"/>
      <c r="N3" s="160"/>
      <c r="O3" s="267">
        <f ca="1">'AMI Data Inputs Summary'!$E$6</f>
        <v>2011</v>
      </c>
      <c r="P3" s="268"/>
      <c r="Q3" s="269"/>
      <c r="R3" s="160"/>
      <c r="S3" s="267">
        <f ca="1">'AMI Data Inputs Summary'!$F$6</f>
        <v>2012</v>
      </c>
      <c r="T3" s="268"/>
      <c r="U3" s="269"/>
      <c r="V3" s="160"/>
      <c r="W3" s="267">
        <f ca="1">'AMI Data Inputs Summary'!$G$6</f>
        <v>2013</v>
      </c>
      <c r="X3" s="268"/>
      <c r="Y3" s="269"/>
      <c r="Z3" s="160"/>
      <c r="AA3" s="267">
        <f ca="1">'AMI Data Inputs Summary'!$H$6</f>
        <v>2014</v>
      </c>
      <c r="AB3" s="268"/>
      <c r="AC3" s="269"/>
      <c r="AD3" s="160"/>
      <c r="AE3" s="267">
        <f ca="1">'AMI Data Inputs Summary'!$I$6</f>
        <v>2015</v>
      </c>
      <c r="AF3" s="268"/>
      <c r="AG3" s="269"/>
    </row>
    <row r="4" spans="2:33">
      <c r="B4" s="16"/>
      <c r="C4" s="16"/>
      <c r="D4" s="16"/>
      <c r="E4" s="16"/>
    </row>
    <row r="5" spans="2:33">
      <c r="B5" s="41" t="s">
        <v>1</v>
      </c>
      <c r="C5" s="14"/>
      <c r="D5" s="14"/>
      <c r="E5" s="42"/>
    </row>
    <row r="6" spans="2:33">
      <c r="B6" s="16"/>
      <c r="C6" s="16"/>
      <c r="D6" s="16"/>
      <c r="E6" s="16"/>
    </row>
    <row r="7" spans="2:33">
      <c r="B7" s="26"/>
      <c r="C7" s="26"/>
      <c r="D7" s="26"/>
      <c r="E7" s="26"/>
    </row>
    <row r="8" spans="2:33">
      <c r="B8" s="16"/>
      <c r="C8" s="16"/>
      <c r="D8" s="16"/>
      <c r="E8" s="16"/>
    </row>
    <row r="9" spans="2:33">
      <c r="B9" s="41" t="s">
        <v>50</v>
      </c>
      <c r="C9" s="43"/>
    </row>
    <row r="10" spans="2:33">
      <c r="B10" s="45"/>
    </row>
    <row r="11" spans="2:33">
      <c r="B11" s="16"/>
      <c r="C11" s="16"/>
      <c r="D11" s="16"/>
      <c r="E11" s="16"/>
    </row>
    <row r="12" spans="2:33" ht="15.75">
      <c r="B12" s="46" t="s">
        <v>51</v>
      </c>
    </row>
    <row r="13" spans="2:33">
      <c r="B13" s="47"/>
    </row>
    <row r="14" spans="2:33">
      <c r="B14" s="45"/>
    </row>
    <row r="15" spans="2:33">
      <c r="B15" s="45" t="s">
        <v>52</v>
      </c>
      <c r="C15" s="16"/>
      <c r="D15" s="16"/>
      <c r="E15" s="16"/>
    </row>
    <row r="16" spans="2:33">
      <c r="B16" s="48" t="s">
        <v>53</v>
      </c>
      <c r="C16" s="49"/>
      <c r="D16" s="50"/>
      <c r="E16" s="51"/>
    </row>
    <row r="17" spans="1:33">
      <c r="B17" s="52" t="s">
        <v>54</v>
      </c>
      <c r="C17" s="53"/>
      <c r="D17" s="53"/>
      <c r="E17" s="53"/>
    </row>
    <row r="18" spans="1:33">
      <c r="B18" s="52" t="s">
        <v>55</v>
      </c>
      <c r="C18" s="53"/>
      <c r="D18" s="53"/>
      <c r="E18" s="53"/>
    </row>
    <row r="19" spans="1:33">
      <c r="C19" s="16"/>
      <c r="D19" s="16"/>
      <c r="E19" s="16"/>
    </row>
    <row r="20" spans="1:33">
      <c r="B20" s="41" t="s">
        <v>56</v>
      </c>
      <c r="C20" s="43"/>
      <c r="D20" s="54"/>
      <c r="E20" s="54"/>
    </row>
    <row r="21" spans="1:33" ht="15.75">
      <c r="B21" s="55"/>
      <c r="C21" s="55"/>
      <c r="D21" s="56"/>
      <c r="E21" s="57" t="s">
        <v>51</v>
      </c>
    </row>
    <row r="22" spans="1:33">
      <c r="B22" s="15"/>
      <c r="C22" s="15" t="s">
        <v>57</v>
      </c>
      <c r="D22" s="58"/>
      <c r="E22" s="59"/>
    </row>
    <row r="23" spans="1:33">
      <c r="B23" s="15"/>
      <c r="C23" s="15" t="s">
        <v>58</v>
      </c>
      <c r="D23" s="58"/>
      <c r="E23" s="59"/>
    </row>
    <row r="24" spans="1:33">
      <c r="B24" s="15"/>
      <c r="C24" s="15"/>
      <c r="D24" s="58"/>
      <c r="E24" s="45"/>
    </row>
    <row r="25" spans="1:33">
      <c r="B25" s="15"/>
      <c r="C25" s="15"/>
      <c r="D25" s="58"/>
      <c r="E25" s="45"/>
    </row>
    <row r="26" spans="1:33">
      <c r="B26" s="15"/>
      <c r="C26" s="15"/>
      <c r="D26" s="58"/>
      <c r="E26" s="45"/>
    </row>
    <row r="27" spans="1:33">
      <c r="B27" s="26"/>
      <c r="C27" s="26"/>
      <c r="D27" s="26"/>
      <c r="E27" s="26"/>
    </row>
    <row r="28" spans="1:33">
      <c r="B28" s="16"/>
      <c r="C28" s="16"/>
      <c r="D28" s="16"/>
      <c r="E28" s="16"/>
      <c r="G28" s="261">
        <f>G$3</f>
        <v>2009</v>
      </c>
      <c r="H28" s="262"/>
      <c r="I28" s="263"/>
      <c r="J28" s="106"/>
      <c r="K28" s="261">
        <f>K$3</f>
        <v>2010</v>
      </c>
      <c r="L28" s="262"/>
      <c r="M28" s="263"/>
      <c r="N28" s="106"/>
      <c r="O28" s="261">
        <f>O$3</f>
        <v>2011</v>
      </c>
      <c r="P28" s="262"/>
      <c r="Q28" s="263"/>
      <c r="R28" s="106"/>
      <c r="S28" s="261">
        <f>S$3</f>
        <v>2012</v>
      </c>
      <c r="T28" s="262"/>
      <c r="U28" s="263"/>
      <c r="V28" s="106"/>
      <c r="W28" s="261">
        <f>W$3</f>
        <v>2013</v>
      </c>
      <c r="X28" s="262"/>
      <c r="Y28" s="263"/>
      <c r="Z28" s="106"/>
      <c r="AA28" s="261">
        <f>AA$3</f>
        <v>2014</v>
      </c>
      <c r="AB28" s="262"/>
      <c r="AC28" s="263"/>
      <c r="AD28" s="106"/>
      <c r="AE28" s="261">
        <f>AE$3</f>
        <v>2015</v>
      </c>
      <c r="AF28" s="262"/>
      <c r="AG28" s="263"/>
    </row>
    <row r="29" spans="1:33">
      <c r="B29" s="41" t="s">
        <v>59</v>
      </c>
      <c r="C29" s="60"/>
      <c r="D29" s="16"/>
      <c r="E29" s="16"/>
      <c r="G29" s="90" t="s">
        <v>328</v>
      </c>
      <c r="H29" s="90" t="s">
        <v>5</v>
      </c>
      <c r="I29" s="90" t="s">
        <v>33</v>
      </c>
      <c r="J29" s="88"/>
      <c r="K29" s="90" t="str">
        <f>$G$29</f>
        <v>Contract</v>
      </c>
      <c r="L29" s="90" t="str">
        <f>$H$29</f>
        <v>Other</v>
      </c>
      <c r="M29" s="90" t="str">
        <f>$I$29</f>
        <v>Total</v>
      </c>
      <c r="N29" s="88"/>
      <c r="O29" s="90" t="str">
        <f>$G$29</f>
        <v>Contract</v>
      </c>
      <c r="P29" s="90" t="str">
        <f>$H$29</f>
        <v>Other</v>
      </c>
      <c r="Q29" s="90" t="str">
        <f>$I$29</f>
        <v>Total</v>
      </c>
      <c r="R29" s="88"/>
      <c r="S29" s="90" t="str">
        <f>$G$29</f>
        <v>Contract</v>
      </c>
      <c r="T29" s="90" t="str">
        <f>$H$29</f>
        <v>Other</v>
      </c>
      <c r="U29" s="90" t="str">
        <f>$I$29</f>
        <v>Total</v>
      </c>
      <c r="V29" s="88"/>
      <c r="W29" s="90" t="str">
        <f>$G$29</f>
        <v>Contract</v>
      </c>
      <c r="X29" s="90" t="str">
        <f>$H$29</f>
        <v>Other</v>
      </c>
      <c r="Y29" s="90" t="str">
        <f>$I$29</f>
        <v>Total</v>
      </c>
      <c r="Z29" s="88"/>
      <c r="AA29" s="90" t="str">
        <f>$G$29</f>
        <v>Contract</v>
      </c>
      <c r="AB29" s="90" t="str">
        <f>$H$29</f>
        <v>Other</v>
      </c>
      <c r="AC29" s="90" t="str">
        <f>$I$29</f>
        <v>Total</v>
      </c>
      <c r="AD29" s="88"/>
      <c r="AE29" s="90" t="str">
        <f>$G$29</f>
        <v>Contract</v>
      </c>
      <c r="AF29" s="90" t="str">
        <f>$H$29</f>
        <v>Other</v>
      </c>
      <c r="AG29" s="90" t="str">
        <f>$I$29</f>
        <v>Total</v>
      </c>
    </row>
    <row r="30" spans="1:33">
      <c r="A30" t="s">
        <v>119</v>
      </c>
      <c r="B30" s="16"/>
      <c r="C30" s="45" t="s">
        <v>324</v>
      </c>
      <c r="D30" s="61"/>
      <c r="E30" s="61"/>
      <c r="G30" s="91">
        <v>0</v>
      </c>
      <c r="H30" s="91">
        <v>0</v>
      </c>
      <c r="I30" s="119">
        <f>SUM(G30:H30)</f>
        <v>0</v>
      </c>
      <c r="J30" s="120"/>
      <c r="K30" s="91">
        <v>1239154.6011184002</v>
      </c>
      <c r="L30" s="91">
        <v>0</v>
      </c>
      <c r="M30" s="119">
        <f>SUM(K30:L30)</f>
        <v>1239154.6011184002</v>
      </c>
      <c r="N30" s="120"/>
      <c r="O30" s="91">
        <v>436202.66813167272</v>
      </c>
      <c r="P30" s="91">
        <v>0</v>
      </c>
      <c r="Q30" s="119">
        <f>SUM(O30:P30)</f>
        <v>436202.66813167272</v>
      </c>
      <c r="R30" s="120"/>
      <c r="S30" s="91">
        <v>502229.60398301529</v>
      </c>
      <c r="T30" s="91">
        <v>0</v>
      </c>
      <c r="U30" s="119">
        <f>SUM(S30:T30)</f>
        <v>502229.60398301529</v>
      </c>
      <c r="V30" s="120"/>
      <c r="W30" s="91">
        <v>515247.82244374003</v>
      </c>
      <c r="X30" s="91">
        <v>0</v>
      </c>
      <c r="Y30" s="119">
        <f>SUM(W30:X30)</f>
        <v>515247.82244374003</v>
      </c>
      <c r="Z30" s="120"/>
      <c r="AA30" s="91">
        <v>520596.51865855727</v>
      </c>
      <c r="AB30" s="91">
        <v>0</v>
      </c>
      <c r="AC30" s="119">
        <f>SUM(AA30:AB30)</f>
        <v>520596.51865855727</v>
      </c>
      <c r="AD30" s="120"/>
      <c r="AE30" s="91">
        <v>0</v>
      </c>
      <c r="AF30" s="91">
        <v>525945.21487337432</v>
      </c>
      <c r="AG30" s="119">
        <f>SUM(AE30:AF30)</f>
        <v>525945.21487337432</v>
      </c>
    </row>
    <row r="31" spans="1:33">
      <c r="B31" s="16"/>
      <c r="C31" s="85" t="s">
        <v>325</v>
      </c>
      <c r="E31" s="62"/>
      <c r="G31" s="91"/>
      <c r="H31" s="91"/>
      <c r="I31" s="119">
        <f t="shared" ref="I31:I41" si="0">SUM(G31:H31)</f>
        <v>0</v>
      </c>
      <c r="J31" s="120"/>
      <c r="K31" s="91"/>
      <c r="L31" s="91"/>
      <c r="M31" s="119">
        <f t="shared" ref="M31:M41" si="1">SUM(K31:L31)</f>
        <v>0</v>
      </c>
      <c r="N31" s="120"/>
      <c r="O31" s="91"/>
      <c r="P31" s="91"/>
      <c r="Q31" s="119">
        <f t="shared" ref="Q31:Q41" si="2">SUM(O31:P31)</f>
        <v>0</v>
      </c>
      <c r="R31" s="120"/>
      <c r="S31" s="91"/>
      <c r="T31" s="91"/>
      <c r="U31" s="119">
        <f>SUM(S31:T31)</f>
        <v>0</v>
      </c>
      <c r="V31" s="120"/>
      <c r="W31" s="91"/>
      <c r="X31" s="91"/>
      <c r="Y31" s="119">
        <f>SUM(W31:X31)</f>
        <v>0</v>
      </c>
      <c r="Z31" s="120"/>
      <c r="AA31" s="91"/>
      <c r="AB31" s="91"/>
      <c r="AC31" s="119">
        <f>SUM(AA31:AB31)</f>
        <v>0</v>
      </c>
      <c r="AD31" s="120"/>
      <c r="AE31" s="91"/>
      <c r="AF31" s="91"/>
      <c r="AG31" s="119">
        <f>SUM(AE31:AF31)</f>
        <v>0</v>
      </c>
    </row>
    <row r="32" spans="1:33">
      <c r="B32" s="16"/>
      <c r="C32" s="45"/>
      <c r="E32" s="61"/>
      <c r="G32" s="92"/>
      <c r="H32" s="92"/>
      <c r="I32" s="121"/>
      <c r="J32" s="122"/>
      <c r="K32" s="92"/>
      <c r="L32" s="92"/>
      <c r="M32" s="121"/>
      <c r="N32" s="122"/>
      <c r="O32" s="92"/>
      <c r="P32" s="92"/>
      <c r="Q32" s="121"/>
      <c r="R32" s="122"/>
      <c r="S32" s="92"/>
      <c r="T32" s="92"/>
      <c r="U32" s="121"/>
      <c r="V32" s="122"/>
      <c r="W32" s="92"/>
      <c r="X32" s="92"/>
      <c r="Y32" s="121"/>
      <c r="Z32" s="122"/>
      <c r="AA32" s="92"/>
      <c r="AB32" s="92"/>
      <c r="AC32" s="121"/>
      <c r="AD32" s="122"/>
      <c r="AE32" s="92"/>
      <c r="AF32" s="92"/>
      <c r="AG32" s="121"/>
    </row>
    <row r="33" spans="1:33">
      <c r="A33" t="s">
        <v>120</v>
      </c>
      <c r="B33" s="16"/>
      <c r="C33" s="45" t="s">
        <v>326</v>
      </c>
      <c r="D33" s="61"/>
      <c r="E33" s="30"/>
      <c r="G33" s="91"/>
      <c r="H33" s="91"/>
      <c r="I33" s="119">
        <f>SUM(G33:H33)</f>
        <v>0</v>
      </c>
      <c r="J33" s="120"/>
      <c r="K33" s="91"/>
      <c r="L33" s="91"/>
      <c r="M33" s="119">
        <f>SUM(K33:L33)</f>
        <v>0</v>
      </c>
      <c r="N33" s="120"/>
      <c r="O33" s="91"/>
      <c r="P33" s="91"/>
      <c r="Q33" s="119">
        <f t="shared" si="2"/>
        <v>0</v>
      </c>
      <c r="R33" s="120"/>
      <c r="S33" s="91"/>
      <c r="T33" s="91"/>
      <c r="U33" s="119">
        <f>SUM(S33:T33)</f>
        <v>0</v>
      </c>
      <c r="V33" s="120"/>
      <c r="W33" s="91"/>
      <c r="X33" s="91"/>
      <c r="Y33" s="119">
        <f>SUM(W33:X33)</f>
        <v>0</v>
      </c>
      <c r="Z33" s="120"/>
      <c r="AA33" s="91"/>
      <c r="AB33" s="91"/>
      <c r="AC33" s="119">
        <f>SUM(AA33:AB33)</f>
        <v>0</v>
      </c>
      <c r="AD33" s="120"/>
      <c r="AE33" s="91"/>
      <c r="AF33" s="91"/>
      <c r="AG33" s="119">
        <f>SUM(AE33:AF33)</f>
        <v>0</v>
      </c>
    </row>
    <row r="34" spans="1:33">
      <c r="A34" t="s">
        <v>121</v>
      </c>
      <c r="B34" s="16"/>
      <c r="C34" s="45" t="s">
        <v>327</v>
      </c>
      <c r="E34" s="63"/>
      <c r="G34" s="91"/>
      <c r="H34" s="91"/>
      <c r="I34" s="119">
        <f>SUM(G34:H34)</f>
        <v>0</v>
      </c>
      <c r="J34" s="120"/>
      <c r="K34" s="91"/>
      <c r="L34" s="91"/>
      <c r="M34" s="119">
        <f>SUM(K34:L34)</f>
        <v>0</v>
      </c>
      <c r="N34" s="120"/>
      <c r="O34" s="91"/>
      <c r="P34" s="91"/>
      <c r="Q34" s="119">
        <f t="shared" si="2"/>
        <v>0</v>
      </c>
      <c r="R34" s="120"/>
      <c r="S34" s="91"/>
      <c r="T34" s="91"/>
      <c r="U34" s="119">
        <f>SUM(S34:T34)</f>
        <v>0</v>
      </c>
      <c r="V34" s="120"/>
      <c r="W34" s="91"/>
      <c r="X34" s="91"/>
      <c r="Y34" s="119">
        <f>SUM(W34:X34)</f>
        <v>0</v>
      </c>
      <c r="Z34" s="120"/>
      <c r="AA34" s="91"/>
      <c r="AB34" s="91"/>
      <c r="AC34" s="119">
        <f>SUM(AA34:AB34)</f>
        <v>0</v>
      </c>
      <c r="AD34" s="120"/>
      <c r="AE34" s="91"/>
      <c r="AF34" s="91"/>
      <c r="AG34" s="119">
        <f>SUM(AE34:AF34)</f>
        <v>0</v>
      </c>
    </row>
    <row r="35" spans="1:33">
      <c r="B35" s="16"/>
      <c r="C35" s="16"/>
      <c r="D35" s="16"/>
      <c r="E35" s="16"/>
      <c r="G35" s="92"/>
      <c r="H35" s="92"/>
      <c r="I35" s="121"/>
      <c r="J35" s="122"/>
      <c r="K35" s="92"/>
      <c r="L35" s="92"/>
      <c r="M35" s="121"/>
      <c r="N35" s="122"/>
      <c r="O35" s="92"/>
      <c r="P35" s="92"/>
      <c r="Q35" s="119"/>
      <c r="R35" s="122"/>
      <c r="S35" s="92"/>
      <c r="T35" s="92"/>
      <c r="U35" s="119"/>
      <c r="V35" s="122"/>
      <c r="W35" s="92"/>
      <c r="X35" s="92"/>
      <c r="Y35" s="119"/>
      <c r="Z35" s="122"/>
      <c r="AA35" s="92"/>
      <c r="AB35" s="92"/>
      <c r="AC35" s="119"/>
      <c r="AD35" s="122"/>
      <c r="AE35" s="92"/>
      <c r="AF35" s="92"/>
      <c r="AG35" s="119"/>
    </row>
    <row r="36" spans="1:33">
      <c r="B36" s="41" t="s">
        <v>60</v>
      </c>
      <c r="C36" s="43"/>
      <c r="D36" s="16"/>
      <c r="E36" s="16"/>
      <c r="G36" s="92"/>
      <c r="H36" s="92"/>
      <c r="I36" s="121"/>
      <c r="J36" s="122"/>
      <c r="K36" s="92"/>
      <c r="L36" s="92"/>
      <c r="M36" s="121"/>
      <c r="N36" s="122"/>
      <c r="O36" s="92"/>
      <c r="P36" s="92"/>
      <c r="Q36" s="119"/>
      <c r="R36" s="122"/>
      <c r="S36" s="92"/>
      <c r="T36" s="92"/>
      <c r="U36" s="119"/>
      <c r="V36" s="122"/>
      <c r="W36" s="92"/>
      <c r="X36" s="92"/>
      <c r="Y36" s="119"/>
      <c r="Z36" s="122"/>
      <c r="AA36" s="92"/>
      <c r="AB36" s="92"/>
      <c r="AC36" s="119"/>
      <c r="AD36" s="122"/>
      <c r="AE36" s="92"/>
      <c r="AF36" s="92"/>
      <c r="AG36" s="119"/>
    </row>
    <row r="37" spans="1:33">
      <c r="B37" s="16"/>
      <c r="C37" s="143" t="s">
        <v>61</v>
      </c>
      <c r="D37" s="16"/>
      <c r="E37" s="16"/>
      <c r="G37" s="91"/>
      <c r="H37" s="91"/>
      <c r="I37" s="119">
        <f t="shared" si="0"/>
        <v>0</v>
      </c>
      <c r="J37" s="120"/>
      <c r="K37" s="91"/>
      <c r="L37" s="91"/>
      <c r="M37" s="119">
        <f t="shared" si="1"/>
        <v>0</v>
      </c>
      <c r="N37" s="120"/>
      <c r="O37" s="91"/>
      <c r="P37" s="91"/>
      <c r="Q37" s="119">
        <f t="shared" si="2"/>
        <v>0</v>
      </c>
      <c r="R37" s="120"/>
      <c r="S37" s="91"/>
      <c r="T37" s="91"/>
      <c r="U37" s="119">
        <f>SUM(S37:T37)</f>
        <v>0</v>
      </c>
      <c r="V37" s="120"/>
      <c r="W37" s="91"/>
      <c r="X37" s="91"/>
      <c r="Y37" s="119">
        <f>SUM(W37:X37)</f>
        <v>0</v>
      </c>
      <c r="Z37" s="120"/>
      <c r="AA37" s="91"/>
      <c r="AB37" s="91"/>
      <c r="AC37" s="119">
        <f>SUM(AA37:AB37)</f>
        <v>0</v>
      </c>
      <c r="AD37" s="120"/>
      <c r="AE37" s="91"/>
      <c r="AF37" s="91"/>
      <c r="AG37" s="119">
        <f>SUM(AE37:AF37)</f>
        <v>0</v>
      </c>
    </row>
    <row r="38" spans="1:33">
      <c r="B38" s="16"/>
      <c r="C38" s="143" t="s">
        <v>62</v>
      </c>
      <c r="D38" s="16"/>
      <c r="E38" s="16"/>
      <c r="G38" s="91"/>
      <c r="H38" s="91"/>
      <c r="I38" s="119">
        <f t="shared" si="0"/>
        <v>0</v>
      </c>
      <c r="J38" s="120"/>
      <c r="K38" s="91"/>
      <c r="L38" s="91"/>
      <c r="M38" s="119">
        <f t="shared" si="1"/>
        <v>0</v>
      </c>
      <c r="N38" s="120"/>
      <c r="O38" s="91"/>
      <c r="P38" s="91"/>
      <c r="Q38" s="119">
        <f t="shared" si="2"/>
        <v>0</v>
      </c>
      <c r="R38" s="120"/>
      <c r="S38" s="91"/>
      <c r="T38" s="91"/>
      <c r="U38" s="119">
        <f>SUM(S38:T38)</f>
        <v>0</v>
      </c>
      <c r="V38" s="120"/>
      <c r="W38" s="91"/>
      <c r="X38" s="91"/>
      <c r="Y38" s="119">
        <f>SUM(W38:X38)</f>
        <v>0</v>
      </c>
      <c r="Z38" s="120"/>
      <c r="AA38" s="91"/>
      <c r="AB38" s="91"/>
      <c r="AC38" s="119">
        <f>SUM(AA38:AB38)</f>
        <v>0</v>
      </c>
      <c r="AD38" s="120"/>
      <c r="AE38" s="91"/>
      <c r="AF38" s="91"/>
      <c r="AG38" s="119">
        <f>SUM(AE38:AF38)</f>
        <v>0</v>
      </c>
    </row>
    <row r="39" spans="1:33">
      <c r="B39" s="16"/>
      <c r="C39" s="143"/>
      <c r="D39" s="16"/>
      <c r="E39" s="16"/>
      <c r="G39" s="92"/>
      <c r="H39" s="92"/>
      <c r="I39" s="121"/>
      <c r="J39" s="122"/>
      <c r="K39" s="92"/>
      <c r="L39" s="92"/>
      <c r="M39" s="121"/>
      <c r="N39" s="122"/>
      <c r="O39" s="92"/>
      <c r="P39" s="92"/>
      <c r="Q39" s="121"/>
      <c r="R39" s="122"/>
      <c r="S39" s="92"/>
      <c r="T39" s="92"/>
      <c r="U39" s="121"/>
      <c r="V39" s="122"/>
      <c r="W39" s="92"/>
      <c r="X39" s="92"/>
      <c r="Y39" s="121"/>
      <c r="Z39" s="122"/>
      <c r="AA39" s="92"/>
      <c r="AB39" s="92"/>
      <c r="AC39" s="121"/>
      <c r="AD39" s="122"/>
      <c r="AE39" s="92"/>
      <c r="AF39" s="92"/>
      <c r="AG39" s="121"/>
    </row>
    <row r="40" spans="1:33">
      <c r="B40" s="16"/>
      <c r="C40" s="143" t="s">
        <v>63</v>
      </c>
      <c r="D40" s="16"/>
      <c r="E40" s="16"/>
      <c r="G40" s="91"/>
      <c r="H40" s="91"/>
      <c r="I40" s="119">
        <f t="shared" si="0"/>
        <v>0</v>
      </c>
      <c r="J40" s="120"/>
      <c r="K40" s="91"/>
      <c r="L40" s="91"/>
      <c r="M40" s="119">
        <f t="shared" si="1"/>
        <v>0</v>
      </c>
      <c r="N40" s="120"/>
      <c r="O40" s="91"/>
      <c r="P40" s="91"/>
      <c r="Q40" s="119">
        <f t="shared" si="2"/>
        <v>0</v>
      </c>
      <c r="R40" s="120"/>
      <c r="S40" s="91"/>
      <c r="T40" s="91"/>
      <c r="U40" s="119">
        <f>SUM(S40:T40)</f>
        <v>0</v>
      </c>
      <c r="V40" s="120"/>
      <c r="W40" s="91"/>
      <c r="X40" s="91"/>
      <c r="Y40" s="119">
        <f>SUM(W40:X40)</f>
        <v>0</v>
      </c>
      <c r="Z40" s="120"/>
      <c r="AA40" s="91"/>
      <c r="AB40" s="91"/>
      <c r="AC40" s="119">
        <f>SUM(AA40:AB40)</f>
        <v>0</v>
      </c>
      <c r="AD40" s="120"/>
      <c r="AE40" s="91"/>
      <c r="AF40" s="91"/>
      <c r="AG40" s="119">
        <f>SUM(AE40:AF40)</f>
        <v>0</v>
      </c>
    </row>
    <row r="41" spans="1:33">
      <c r="B41" s="16"/>
      <c r="C41" s="143" t="s">
        <v>64</v>
      </c>
      <c r="D41" s="16"/>
      <c r="E41" s="16"/>
      <c r="G41" s="91"/>
      <c r="H41" s="91"/>
      <c r="I41" s="119">
        <f t="shared" si="0"/>
        <v>0</v>
      </c>
      <c r="J41" s="120"/>
      <c r="K41" s="91"/>
      <c r="L41" s="91"/>
      <c r="M41" s="119">
        <f t="shared" si="1"/>
        <v>0</v>
      </c>
      <c r="N41" s="120"/>
      <c r="O41" s="91"/>
      <c r="P41" s="91"/>
      <c r="Q41" s="119">
        <f t="shared" si="2"/>
        <v>0</v>
      </c>
      <c r="R41" s="120"/>
      <c r="S41" s="91"/>
      <c r="T41" s="91"/>
      <c r="U41" s="119">
        <f>SUM(S41:T41)</f>
        <v>0</v>
      </c>
      <c r="V41" s="120"/>
      <c r="W41" s="91"/>
      <c r="X41" s="91"/>
      <c r="Y41" s="119">
        <f>SUM(W41:X41)</f>
        <v>0</v>
      </c>
      <c r="Z41" s="120"/>
      <c r="AA41" s="91"/>
      <c r="AB41" s="91"/>
      <c r="AC41" s="119">
        <f>SUM(AA41:AB41)</f>
        <v>0</v>
      </c>
      <c r="AD41" s="120"/>
      <c r="AE41" s="91"/>
      <c r="AF41" s="91"/>
      <c r="AG41" s="119">
        <f>SUM(AE41:AF41)</f>
        <v>0</v>
      </c>
    </row>
    <row r="42" spans="1:33">
      <c r="B42" s="16"/>
      <c r="C42" s="16"/>
      <c r="D42" s="16"/>
      <c r="E42" s="16"/>
      <c r="G42" s="92"/>
      <c r="H42" s="92"/>
      <c r="I42" s="121"/>
      <c r="J42" s="122"/>
      <c r="K42" s="92"/>
      <c r="L42" s="92"/>
      <c r="M42" s="121"/>
      <c r="N42" s="122"/>
      <c r="O42" s="92"/>
      <c r="P42" s="92"/>
      <c r="Q42" s="121"/>
      <c r="R42" s="122"/>
      <c r="S42" s="92"/>
      <c r="T42" s="92"/>
      <c r="U42" s="121"/>
      <c r="V42" s="122"/>
      <c r="W42" s="92"/>
      <c r="X42" s="92"/>
      <c r="Y42" s="121"/>
      <c r="Z42" s="122"/>
      <c r="AA42" s="92"/>
      <c r="AB42" s="92"/>
      <c r="AC42" s="121"/>
      <c r="AD42" s="122"/>
      <c r="AE42" s="92"/>
      <c r="AF42" s="92"/>
      <c r="AG42" s="121"/>
    </row>
    <row r="43" spans="1:33" ht="13.5" thickBot="1">
      <c r="B43" s="64"/>
      <c r="C43" s="64"/>
      <c r="D43" s="64"/>
      <c r="E43" s="65" t="s">
        <v>8</v>
      </c>
      <c r="G43" s="123">
        <f>SUM(G30:G42)</f>
        <v>0</v>
      </c>
      <c r="H43" s="123">
        <f>SUM(H30:H42)</f>
        <v>0</v>
      </c>
      <c r="I43" s="123">
        <f>SUM(I30:I42)</f>
        <v>0</v>
      </c>
      <c r="J43" s="120"/>
      <c r="K43" s="123">
        <f>SUM(K30:K42)</f>
        <v>1239154.6011184002</v>
      </c>
      <c r="L43" s="123">
        <f>SUM(L30:L42)</f>
        <v>0</v>
      </c>
      <c r="M43" s="123">
        <f>SUM(M30:M42)</f>
        <v>1239154.6011184002</v>
      </c>
      <c r="N43" s="120"/>
      <c r="O43" s="123">
        <f>SUM(O30:O42)</f>
        <v>436202.66813167272</v>
      </c>
      <c r="P43" s="123">
        <f>SUM(P30:P42)</f>
        <v>0</v>
      </c>
      <c r="Q43" s="123">
        <f>SUM(Q30:Q42)</f>
        <v>436202.66813167272</v>
      </c>
      <c r="R43" s="120"/>
      <c r="S43" s="123">
        <f>SUM(S30:S42)</f>
        <v>502229.60398301529</v>
      </c>
      <c r="T43" s="123">
        <f>SUM(T30:T42)</f>
        <v>0</v>
      </c>
      <c r="U43" s="123">
        <f>SUM(U30:U42)</f>
        <v>502229.60398301529</v>
      </c>
      <c r="V43" s="120"/>
      <c r="W43" s="123">
        <f>SUM(W30:W42)</f>
        <v>515247.82244374003</v>
      </c>
      <c r="X43" s="123">
        <f>SUM(X30:X42)</f>
        <v>0</v>
      </c>
      <c r="Y43" s="123">
        <f>SUM(Y30:Y42)</f>
        <v>515247.82244374003</v>
      </c>
      <c r="Z43" s="120"/>
      <c r="AA43" s="123">
        <f>SUM(AA30:AA42)</f>
        <v>520596.51865855727</v>
      </c>
      <c r="AB43" s="123">
        <f>SUM(AB30:AB42)</f>
        <v>0</v>
      </c>
      <c r="AC43" s="123">
        <f>SUM(AC30:AC42)</f>
        <v>520596.51865855727</v>
      </c>
      <c r="AD43" s="120"/>
      <c r="AE43" s="123">
        <f>SUM(AE30:AE42)</f>
        <v>0</v>
      </c>
      <c r="AF43" s="123">
        <f>SUM(AF30:AF42)</f>
        <v>525945.21487337432</v>
      </c>
      <c r="AG43" s="123">
        <f>SUM(AG30:AG42)</f>
        <v>525945.21487337432</v>
      </c>
    </row>
    <row r="44" spans="1:33" ht="13.5" thickTop="1">
      <c r="B44" s="16"/>
      <c r="C44" s="16"/>
      <c r="D44" s="16"/>
      <c r="E44" s="16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</row>
    <row r="45" spans="1:33">
      <c r="B45" s="16"/>
      <c r="C45" s="16"/>
      <c r="D45" s="16"/>
      <c r="E45" s="66"/>
    </row>
  </sheetData>
  <mergeCells count="28">
    <mergeCell ref="AE1:AG1"/>
    <mergeCell ref="AE2:AG2"/>
    <mergeCell ref="AE3:AG3"/>
    <mergeCell ref="AE28:AG28"/>
    <mergeCell ref="AA1:AC1"/>
    <mergeCell ref="AA2:AC2"/>
    <mergeCell ref="AA3:AC3"/>
    <mergeCell ref="AA28:AC28"/>
    <mergeCell ref="W1:Y1"/>
    <mergeCell ref="W2:Y2"/>
    <mergeCell ref="W3:Y3"/>
    <mergeCell ref="W28:Y28"/>
    <mergeCell ref="S1:U1"/>
    <mergeCell ref="S2:U2"/>
    <mergeCell ref="S3:U3"/>
    <mergeCell ref="S28:U28"/>
    <mergeCell ref="G1:I1"/>
    <mergeCell ref="K1:M1"/>
    <mergeCell ref="O1:Q1"/>
    <mergeCell ref="G2:I2"/>
    <mergeCell ref="K2:M2"/>
    <mergeCell ref="O2:Q2"/>
    <mergeCell ref="K3:M3"/>
    <mergeCell ref="O3:Q3"/>
    <mergeCell ref="G28:I28"/>
    <mergeCell ref="K28:M28"/>
    <mergeCell ref="O28:Q28"/>
    <mergeCell ref="G3:I3"/>
  </mergeCells>
  <phoneticPr fontId="1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/>
  <dimension ref="A1:AD47"/>
  <sheetViews>
    <sheetView workbookViewId="0">
      <pane xSplit="2" ySplit="3" topLeftCell="C19" activePane="bottomRight" state="frozen"/>
      <selection activeCell="K68" sqref="K68"/>
      <selection pane="topRight" activeCell="K68" sqref="K68"/>
      <selection pane="bottomLeft" activeCell="K68" sqref="K68"/>
      <selection pane="bottomRight" sqref="A1:IV65536"/>
    </sheetView>
  </sheetViews>
  <sheetFormatPr defaultRowHeight="12.75"/>
  <cols>
    <col min="2" max="2" width="61.28515625" style="34" customWidth="1"/>
    <col min="3" max="3" width="4.140625" customWidth="1"/>
    <col min="4" max="6" width="11.85546875" customWidth="1"/>
    <col min="7" max="7" width="4.28515625" customWidth="1"/>
    <col min="8" max="10" width="12.42578125" customWidth="1"/>
    <col min="11" max="11" width="4.28515625" customWidth="1"/>
    <col min="12" max="14" width="11.140625" customWidth="1"/>
    <col min="15" max="15" width="4.28515625" customWidth="1"/>
    <col min="16" max="18" width="11.140625" customWidth="1"/>
    <col min="19" max="19" width="4.28515625" customWidth="1"/>
    <col min="20" max="22" width="11.140625" customWidth="1"/>
    <col min="23" max="23" width="4.28515625" customWidth="1"/>
    <col min="24" max="26" width="11.140625" customWidth="1"/>
    <col min="27" max="27" width="4.28515625" customWidth="1"/>
    <col min="28" max="30" width="11.140625" customWidth="1"/>
  </cols>
  <sheetData>
    <row r="1" spans="1:30">
      <c r="B1" s="94" t="str">
        <f ca="1">'Proj Mgt Capex'!$B$1</f>
        <v>Distributor Name :  UED</v>
      </c>
      <c r="D1" s="270" t="str">
        <f ca="1">'AMI Data Inputs Summary'!$C$5</f>
        <v>Actual</v>
      </c>
      <c r="E1" s="271"/>
      <c r="F1" s="272"/>
      <c r="G1" s="106"/>
      <c r="H1" s="267" t="str">
        <f ca="1">'AMI Data Inputs Summary'!$D$5</f>
        <v>Actual</v>
      </c>
      <c r="I1" s="268"/>
      <c r="J1" s="269"/>
      <c r="K1" s="106"/>
      <c r="L1" s="267" t="str">
        <f ca="1">'AMI Data Inputs Summary'!$E$5</f>
        <v>Forecast</v>
      </c>
      <c r="M1" s="268"/>
      <c r="N1" s="269"/>
      <c r="O1" s="106"/>
      <c r="P1" s="267" t="str">
        <f ca="1">'AMI Data Inputs Summary'!$F$5</f>
        <v>Forecast</v>
      </c>
      <c r="Q1" s="268"/>
      <c r="R1" s="269"/>
      <c r="S1" s="106"/>
      <c r="T1" s="267" t="str">
        <f ca="1">'AMI Data Inputs Summary'!$G$5</f>
        <v>Forecast</v>
      </c>
      <c r="U1" s="268"/>
      <c r="V1" s="269"/>
      <c r="W1" s="106"/>
      <c r="X1" s="267" t="str">
        <f ca="1">'AMI Data Inputs Summary'!$H$5</f>
        <v>Forecast</v>
      </c>
      <c r="Y1" s="268"/>
      <c r="Z1" s="269"/>
      <c r="AA1" s="106"/>
      <c r="AB1" s="267" t="str">
        <f ca="1">'AMI Data Inputs Summary'!$I$5</f>
        <v>Forecast</v>
      </c>
      <c r="AC1" s="268"/>
      <c r="AD1" s="269"/>
    </row>
    <row r="2" spans="1:30" ht="12.75" customHeight="1">
      <c r="D2" s="264" t="str">
        <f ca="1">'AMI Data Inputs Summary'!$C$7</f>
        <v>Nominal $</v>
      </c>
      <c r="E2" s="265"/>
      <c r="F2" s="266"/>
      <c r="G2" s="159"/>
      <c r="H2" s="264" t="str">
        <f ca="1">'AMI Data Inputs Summary'!$C$7</f>
        <v>Nominal $</v>
      </c>
      <c r="I2" s="265"/>
      <c r="J2" s="266"/>
      <c r="K2" s="159"/>
      <c r="L2" s="264" t="str">
        <f ca="1">'AMI Data Inputs Summary'!$C$7</f>
        <v>Nominal $</v>
      </c>
      <c r="M2" s="265"/>
      <c r="N2" s="266"/>
      <c r="O2" s="159"/>
      <c r="P2" s="264" t="str">
        <f ca="1">'AMI Data Inputs Summary'!$F$7</f>
        <v>Real 2011 $</v>
      </c>
      <c r="Q2" s="265"/>
      <c r="R2" s="266"/>
      <c r="S2" s="159"/>
      <c r="T2" s="264" t="str">
        <f ca="1">'AMI Data Inputs Summary'!$F$7</f>
        <v>Real 2011 $</v>
      </c>
      <c r="U2" s="265"/>
      <c r="V2" s="266"/>
      <c r="W2" s="159"/>
      <c r="X2" s="264" t="str">
        <f ca="1">'AMI Data Inputs Summary'!$F$7</f>
        <v>Real 2011 $</v>
      </c>
      <c r="Y2" s="265"/>
      <c r="Z2" s="266"/>
      <c r="AA2" s="159"/>
      <c r="AB2" s="264" t="str">
        <f ca="1">'AMI Data Inputs Summary'!$F$7</f>
        <v>Real 2011 $</v>
      </c>
      <c r="AC2" s="265"/>
      <c r="AD2" s="266"/>
    </row>
    <row r="3" spans="1:30" ht="18">
      <c r="B3" s="31" t="s">
        <v>74</v>
      </c>
      <c r="D3" s="267">
        <f ca="1">'AMI Data Inputs Summary'!$C$6</f>
        <v>2009</v>
      </c>
      <c r="E3" s="268"/>
      <c r="F3" s="269"/>
      <c r="G3" s="160"/>
      <c r="H3" s="267">
        <f ca="1">'AMI Data Inputs Summary'!$D$6</f>
        <v>2010</v>
      </c>
      <c r="I3" s="268"/>
      <c r="J3" s="269"/>
      <c r="K3" s="160"/>
      <c r="L3" s="267">
        <f ca="1">'AMI Data Inputs Summary'!$E$6</f>
        <v>2011</v>
      </c>
      <c r="M3" s="268"/>
      <c r="N3" s="269"/>
      <c r="O3" s="160"/>
      <c r="P3" s="267">
        <f ca="1">'AMI Data Inputs Summary'!$F$6</f>
        <v>2012</v>
      </c>
      <c r="Q3" s="268"/>
      <c r="R3" s="269"/>
      <c r="S3" s="160"/>
      <c r="T3" s="267">
        <f ca="1">'AMI Data Inputs Summary'!$G$6</f>
        <v>2013</v>
      </c>
      <c r="U3" s="268"/>
      <c r="V3" s="269"/>
      <c r="W3" s="160"/>
      <c r="X3" s="267">
        <f ca="1">'AMI Data Inputs Summary'!$H$6</f>
        <v>2014</v>
      </c>
      <c r="Y3" s="268"/>
      <c r="Z3" s="269"/>
      <c r="AA3" s="160"/>
      <c r="AB3" s="267">
        <f ca="1">'AMI Data Inputs Summary'!$I$6</f>
        <v>2015</v>
      </c>
      <c r="AC3" s="268"/>
      <c r="AD3" s="269"/>
    </row>
    <row r="5" spans="1:30">
      <c r="D5" s="261">
        <f>D$3</f>
        <v>2009</v>
      </c>
      <c r="E5" s="262"/>
      <c r="F5" s="263"/>
      <c r="G5" s="106"/>
      <c r="H5" s="261">
        <f>H$3</f>
        <v>2010</v>
      </c>
      <c r="I5" s="262"/>
      <c r="J5" s="263"/>
      <c r="K5" s="106"/>
      <c r="L5" s="261">
        <f>L$3</f>
        <v>2011</v>
      </c>
      <c r="M5" s="262"/>
      <c r="N5" s="263"/>
      <c r="O5" s="106"/>
      <c r="P5" s="261">
        <f>P$3</f>
        <v>2012</v>
      </c>
      <c r="Q5" s="262"/>
      <c r="R5" s="263"/>
      <c r="S5" s="106"/>
      <c r="T5" s="261">
        <f>T$3</f>
        <v>2013</v>
      </c>
      <c r="U5" s="262"/>
      <c r="V5" s="263"/>
      <c r="W5" s="106"/>
      <c r="X5" s="261">
        <f>X$3</f>
        <v>2014</v>
      </c>
      <c r="Y5" s="262"/>
      <c r="Z5" s="263"/>
      <c r="AA5" s="106"/>
      <c r="AB5" s="261">
        <f>AB$3</f>
        <v>2015</v>
      </c>
      <c r="AC5" s="262"/>
      <c r="AD5" s="263"/>
    </row>
    <row r="6" spans="1:30">
      <c r="B6" s="37" t="s">
        <v>320</v>
      </c>
      <c r="D6" s="90" t="s">
        <v>328</v>
      </c>
      <c r="E6" s="90" t="s">
        <v>5</v>
      </c>
      <c r="F6" s="90" t="s">
        <v>33</v>
      </c>
      <c r="G6" s="88"/>
      <c r="H6" s="90" t="str">
        <f>$D$6</f>
        <v>Contract</v>
      </c>
      <c r="I6" s="90" t="str">
        <f>$E$6</f>
        <v>Other</v>
      </c>
      <c r="J6" s="90" t="str">
        <f>$F$6</f>
        <v>Total</v>
      </c>
      <c r="K6" s="88"/>
      <c r="L6" s="90" t="str">
        <f>$D$6</f>
        <v>Contract</v>
      </c>
      <c r="M6" s="90" t="str">
        <f>$E$6</f>
        <v>Other</v>
      </c>
      <c r="N6" s="90" t="str">
        <f>$F$6</f>
        <v>Total</v>
      </c>
      <c r="O6" s="88"/>
      <c r="P6" s="90" t="str">
        <f>$D$6</f>
        <v>Contract</v>
      </c>
      <c r="Q6" s="90" t="str">
        <f>$E$6</f>
        <v>Other</v>
      </c>
      <c r="R6" s="90" t="str">
        <f>$F$6</f>
        <v>Total</v>
      </c>
      <c r="S6" s="88"/>
      <c r="T6" s="90" t="str">
        <f>$D$6</f>
        <v>Contract</v>
      </c>
      <c r="U6" s="90" t="str">
        <f>$E$6</f>
        <v>Other</v>
      </c>
      <c r="V6" s="90" t="str">
        <f>$F$6</f>
        <v>Total</v>
      </c>
      <c r="W6" s="88"/>
      <c r="X6" s="90" t="str">
        <f>$D$6</f>
        <v>Contract</v>
      </c>
      <c r="Y6" s="90" t="str">
        <f>$E$6</f>
        <v>Other</v>
      </c>
      <c r="Z6" s="90" t="str">
        <f>$F$6</f>
        <v>Total</v>
      </c>
      <c r="AA6" s="88"/>
      <c r="AB6" s="90" t="str">
        <f>$D$6</f>
        <v>Contract</v>
      </c>
      <c r="AC6" s="90" t="str">
        <f>$E$6</f>
        <v>Other</v>
      </c>
      <c r="AD6" s="90" t="str">
        <f>$F$6</f>
        <v>Total</v>
      </c>
    </row>
    <row r="7" spans="1:30">
      <c r="A7" t="s">
        <v>214</v>
      </c>
      <c r="B7" s="39" t="s">
        <v>301</v>
      </c>
      <c r="C7" s="137"/>
      <c r="D7" s="133"/>
      <c r="E7" s="133"/>
      <c r="F7" s="134">
        <f>SUM(D7:E7)</f>
        <v>0</v>
      </c>
      <c r="G7" s="135"/>
      <c r="H7" s="133">
        <v>0</v>
      </c>
      <c r="I7" s="133"/>
      <c r="J7" s="134">
        <f>SUM(H7:I7)</f>
        <v>0</v>
      </c>
      <c r="K7" s="135"/>
      <c r="L7" s="133">
        <v>85975.694085607</v>
      </c>
      <c r="M7" s="133"/>
      <c r="N7" s="134">
        <f>SUM(L7:M7)</f>
        <v>85975.694085607</v>
      </c>
      <c r="O7" s="135"/>
      <c r="P7" s="133">
        <v>93791.666275207637</v>
      </c>
      <c r="Q7" s="133"/>
      <c r="R7" s="134">
        <f>SUM(P7:Q7)</f>
        <v>93791.666275207637</v>
      </c>
      <c r="S7" s="135"/>
      <c r="T7" s="133">
        <v>93791.666275207637</v>
      </c>
      <c r="U7" s="133"/>
      <c r="V7" s="134">
        <f>SUM(T7:U7)</f>
        <v>93791.666275207637</v>
      </c>
      <c r="W7" s="135"/>
      <c r="X7" s="133">
        <v>93791.666275207637</v>
      </c>
      <c r="Y7" s="133"/>
      <c r="Z7" s="134">
        <f>SUM(X7:Y7)</f>
        <v>93791.666275207637</v>
      </c>
      <c r="AA7" s="135"/>
      <c r="AB7" s="133">
        <v>93791.666275207637</v>
      </c>
      <c r="AC7" s="133"/>
      <c r="AD7" s="134">
        <f>SUM(AB7:AC7)</f>
        <v>93791.666275207637</v>
      </c>
    </row>
    <row r="8" spans="1:30">
      <c r="A8" t="s">
        <v>215</v>
      </c>
      <c r="B8" s="39" t="s">
        <v>302</v>
      </c>
      <c r="C8" s="137"/>
      <c r="D8" s="133"/>
      <c r="E8" s="133"/>
      <c r="F8" s="134">
        <f t="shared" ref="F8:F16" si="0">SUM(D8:E8)</f>
        <v>0</v>
      </c>
      <c r="G8" s="135"/>
      <c r="H8" s="133">
        <v>0</v>
      </c>
      <c r="I8" s="133"/>
      <c r="J8" s="134">
        <f t="shared" ref="J8:J16" si="1">SUM(H8:I8)</f>
        <v>0</v>
      </c>
      <c r="K8" s="135"/>
      <c r="L8" s="133">
        <v>266587.2735073152</v>
      </c>
      <c r="M8" s="133"/>
      <c r="N8" s="134">
        <f t="shared" ref="N8:N15" si="2">SUM(L8:M8)</f>
        <v>266587.2735073152</v>
      </c>
      <c r="O8" s="135"/>
      <c r="P8" s="133">
        <v>290822.4801897984</v>
      </c>
      <c r="Q8" s="133"/>
      <c r="R8" s="134">
        <f t="shared" ref="R8:R15" si="3">SUM(P8:Q8)</f>
        <v>290822.4801897984</v>
      </c>
      <c r="S8" s="135"/>
      <c r="T8" s="133">
        <v>290822.4801897984</v>
      </c>
      <c r="U8" s="133"/>
      <c r="V8" s="134">
        <f t="shared" ref="V8:V15" si="4">SUM(T8:U8)</f>
        <v>290822.4801897984</v>
      </c>
      <c r="W8" s="135"/>
      <c r="X8" s="133">
        <v>290822.4801897984</v>
      </c>
      <c r="Y8" s="133"/>
      <c r="Z8" s="134">
        <f t="shared" ref="Z8:Z15" si="5">SUM(X8:Y8)</f>
        <v>290822.4801897984</v>
      </c>
      <c r="AA8" s="135"/>
      <c r="AB8" s="133">
        <v>290822.4801897984</v>
      </c>
      <c r="AC8" s="133"/>
      <c r="AD8" s="134">
        <f t="shared" ref="AD8:AD15" si="6">SUM(AB8:AC8)</f>
        <v>290822.4801897984</v>
      </c>
    </row>
    <row r="9" spans="1:30">
      <c r="A9" t="s">
        <v>216</v>
      </c>
      <c r="B9" s="39" t="s">
        <v>311</v>
      </c>
      <c r="C9" s="137"/>
      <c r="D9" s="133"/>
      <c r="E9" s="133"/>
      <c r="F9" s="134">
        <f t="shared" si="0"/>
        <v>0</v>
      </c>
      <c r="G9" s="135"/>
      <c r="H9" s="133">
        <v>0</v>
      </c>
      <c r="I9" s="133"/>
      <c r="J9" s="134">
        <f t="shared" si="1"/>
        <v>0</v>
      </c>
      <c r="K9" s="135"/>
      <c r="L9" s="133">
        <v>0</v>
      </c>
      <c r="M9" s="133"/>
      <c r="N9" s="134">
        <f t="shared" si="2"/>
        <v>0</v>
      </c>
      <c r="O9" s="135"/>
      <c r="P9" s="133">
        <v>0</v>
      </c>
      <c r="Q9" s="133"/>
      <c r="R9" s="134">
        <f t="shared" si="3"/>
        <v>0</v>
      </c>
      <c r="S9" s="135"/>
      <c r="T9" s="133">
        <v>0</v>
      </c>
      <c r="U9" s="133"/>
      <c r="V9" s="134">
        <f t="shared" si="4"/>
        <v>0</v>
      </c>
      <c r="W9" s="135"/>
      <c r="X9" s="133">
        <v>0</v>
      </c>
      <c r="Y9" s="133"/>
      <c r="Z9" s="134">
        <f t="shared" si="5"/>
        <v>0</v>
      </c>
      <c r="AA9" s="135"/>
      <c r="AB9" s="133">
        <v>0</v>
      </c>
      <c r="AC9" s="133"/>
      <c r="AD9" s="134">
        <f t="shared" si="6"/>
        <v>0</v>
      </c>
    </row>
    <row r="10" spans="1:30">
      <c r="A10" t="s">
        <v>217</v>
      </c>
      <c r="B10" s="39" t="s">
        <v>312</v>
      </c>
      <c r="C10" s="137"/>
      <c r="D10" s="133"/>
      <c r="E10" s="133"/>
      <c r="F10" s="134">
        <f t="shared" si="0"/>
        <v>0</v>
      </c>
      <c r="G10" s="135"/>
      <c r="H10" s="133">
        <v>0</v>
      </c>
      <c r="I10" s="133"/>
      <c r="J10" s="134">
        <f t="shared" si="1"/>
        <v>0</v>
      </c>
      <c r="K10" s="135"/>
      <c r="L10" s="133">
        <v>141641.39976275215</v>
      </c>
      <c r="M10" s="133"/>
      <c r="N10" s="134">
        <f t="shared" si="2"/>
        <v>141641.39976275215</v>
      </c>
      <c r="O10" s="135"/>
      <c r="P10" s="133">
        <v>283282.79952550429</v>
      </c>
      <c r="Q10" s="133"/>
      <c r="R10" s="134">
        <f t="shared" si="3"/>
        <v>283282.79952550429</v>
      </c>
      <c r="S10" s="135"/>
      <c r="T10" s="133">
        <v>283282.79952550429</v>
      </c>
      <c r="U10" s="133"/>
      <c r="V10" s="134">
        <f t="shared" si="4"/>
        <v>283282.79952550429</v>
      </c>
      <c r="W10" s="135"/>
      <c r="X10" s="133">
        <v>283282.79952550429</v>
      </c>
      <c r="Y10" s="133"/>
      <c r="Z10" s="134">
        <f t="shared" si="5"/>
        <v>283282.79952550429</v>
      </c>
      <c r="AA10" s="135"/>
      <c r="AB10" s="133">
        <v>283282.79952550429</v>
      </c>
      <c r="AC10" s="133"/>
      <c r="AD10" s="134">
        <f t="shared" si="6"/>
        <v>283282.79952550429</v>
      </c>
    </row>
    <row r="11" spans="1:30">
      <c r="A11" t="s">
        <v>218</v>
      </c>
      <c r="B11" s="39" t="s">
        <v>305</v>
      </c>
      <c r="C11" s="137"/>
      <c r="D11" s="133"/>
      <c r="E11" s="133"/>
      <c r="F11" s="134">
        <f t="shared" si="0"/>
        <v>0</v>
      </c>
      <c r="G11" s="135"/>
      <c r="H11" s="133">
        <v>0</v>
      </c>
      <c r="I11" s="133"/>
      <c r="J11" s="134">
        <f t="shared" si="1"/>
        <v>0</v>
      </c>
      <c r="K11" s="135"/>
      <c r="L11" s="133">
        <v>274205.49251186248</v>
      </c>
      <c r="M11" s="133"/>
      <c r="N11" s="134">
        <f t="shared" si="2"/>
        <v>274205.49251186248</v>
      </c>
      <c r="O11" s="135"/>
      <c r="P11" s="133">
        <v>507713.59744958492</v>
      </c>
      <c r="Q11" s="133"/>
      <c r="R11" s="134">
        <f t="shared" si="3"/>
        <v>507713.59744958492</v>
      </c>
      <c r="S11" s="135"/>
      <c r="T11" s="133">
        <v>511178.36399762763</v>
      </c>
      <c r="U11" s="133"/>
      <c r="V11" s="134">
        <f t="shared" si="4"/>
        <v>511178.36399762763</v>
      </c>
      <c r="W11" s="135"/>
      <c r="X11" s="133">
        <v>388756.61263345205</v>
      </c>
      <c r="Y11" s="133"/>
      <c r="Z11" s="134">
        <f t="shared" si="5"/>
        <v>388756.61263345205</v>
      </c>
      <c r="AA11" s="135"/>
      <c r="AB11" s="133">
        <v>388756.61263345205</v>
      </c>
      <c r="AC11" s="133"/>
      <c r="AD11" s="134">
        <f t="shared" si="6"/>
        <v>388756.61263345205</v>
      </c>
    </row>
    <row r="12" spans="1:30">
      <c r="A12" t="s">
        <v>219</v>
      </c>
      <c r="B12" s="39" t="s">
        <v>306</v>
      </c>
      <c r="C12" s="137"/>
      <c r="D12" s="133"/>
      <c r="E12" s="133"/>
      <c r="F12" s="134">
        <f t="shared" si="0"/>
        <v>0</v>
      </c>
      <c r="G12" s="135"/>
      <c r="H12" s="133">
        <v>400928.36860000005</v>
      </c>
      <c r="I12" s="133"/>
      <c r="J12" s="134">
        <f t="shared" si="1"/>
        <v>400928.36860000005</v>
      </c>
      <c r="K12" s="135"/>
      <c r="L12" s="133">
        <v>707337.80920000002</v>
      </c>
      <c r="M12" s="133"/>
      <c r="N12" s="134">
        <f t="shared" si="2"/>
        <v>707337.80920000002</v>
      </c>
      <c r="O12" s="135"/>
      <c r="P12" s="133">
        <v>0</v>
      </c>
      <c r="Q12" s="133"/>
      <c r="R12" s="134">
        <f t="shared" si="3"/>
        <v>0</v>
      </c>
      <c r="S12" s="135"/>
      <c r="T12" s="133">
        <v>0</v>
      </c>
      <c r="U12" s="133"/>
      <c r="V12" s="134">
        <f t="shared" si="4"/>
        <v>0</v>
      </c>
      <c r="W12" s="135"/>
      <c r="X12" s="133">
        <v>0</v>
      </c>
      <c r="Y12" s="133"/>
      <c r="Z12" s="134">
        <f t="shared" si="5"/>
        <v>0</v>
      </c>
      <c r="AA12" s="135"/>
      <c r="AB12" s="133">
        <v>0</v>
      </c>
      <c r="AC12" s="133"/>
      <c r="AD12" s="134">
        <f t="shared" si="6"/>
        <v>0</v>
      </c>
    </row>
    <row r="13" spans="1:30">
      <c r="A13" t="s">
        <v>220</v>
      </c>
      <c r="B13" s="39" t="s">
        <v>313</v>
      </c>
      <c r="C13" s="137"/>
      <c r="D13" s="133"/>
      <c r="E13" s="133"/>
      <c r="F13" s="134">
        <f t="shared" si="0"/>
        <v>0</v>
      </c>
      <c r="G13" s="135"/>
      <c r="H13" s="133">
        <v>0</v>
      </c>
      <c r="I13" s="133"/>
      <c r="J13" s="134">
        <f t="shared" si="1"/>
        <v>0</v>
      </c>
      <c r="K13" s="135"/>
      <c r="L13" s="133">
        <v>266587.2735073152</v>
      </c>
      <c r="M13" s="133"/>
      <c r="N13" s="134">
        <f t="shared" si="2"/>
        <v>266587.2735073152</v>
      </c>
      <c r="O13" s="135"/>
      <c r="P13" s="133">
        <v>290822.4801897984</v>
      </c>
      <c r="Q13" s="133"/>
      <c r="R13" s="134">
        <f t="shared" si="3"/>
        <v>290822.4801897984</v>
      </c>
      <c r="S13" s="135"/>
      <c r="T13" s="133">
        <v>290822.4801897984</v>
      </c>
      <c r="U13" s="133"/>
      <c r="V13" s="134">
        <f t="shared" si="4"/>
        <v>290822.4801897984</v>
      </c>
      <c r="W13" s="135"/>
      <c r="X13" s="133">
        <v>290822.4801897984</v>
      </c>
      <c r="Y13" s="133"/>
      <c r="Z13" s="134">
        <f t="shared" si="5"/>
        <v>290822.4801897984</v>
      </c>
      <c r="AA13" s="135"/>
      <c r="AB13" s="133">
        <v>290822.4801897984</v>
      </c>
      <c r="AC13" s="133"/>
      <c r="AD13" s="134">
        <f t="shared" si="6"/>
        <v>290822.4801897984</v>
      </c>
    </row>
    <row r="14" spans="1:30">
      <c r="A14" t="s">
        <v>221</v>
      </c>
      <c r="B14" s="39" t="s">
        <v>308</v>
      </c>
      <c r="C14" s="137"/>
      <c r="D14" s="133"/>
      <c r="E14" s="133"/>
      <c r="F14" s="134">
        <f t="shared" si="0"/>
        <v>0</v>
      </c>
      <c r="G14" s="135"/>
      <c r="H14" s="133">
        <v>0</v>
      </c>
      <c r="I14" s="133"/>
      <c r="J14" s="134">
        <f t="shared" si="1"/>
        <v>0</v>
      </c>
      <c r="K14" s="135"/>
      <c r="L14" s="133">
        <v>133293.6367536576</v>
      </c>
      <c r="M14" s="133"/>
      <c r="N14" s="134">
        <f t="shared" si="2"/>
        <v>133293.6367536576</v>
      </c>
      <c r="O14" s="135"/>
      <c r="P14" s="133">
        <v>145411.2400948992</v>
      </c>
      <c r="Q14" s="133"/>
      <c r="R14" s="134">
        <f t="shared" si="3"/>
        <v>145411.2400948992</v>
      </c>
      <c r="S14" s="135"/>
      <c r="T14" s="133">
        <v>145411.2400948992</v>
      </c>
      <c r="U14" s="133"/>
      <c r="V14" s="134">
        <f t="shared" si="4"/>
        <v>145411.2400948992</v>
      </c>
      <c r="W14" s="135"/>
      <c r="X14" s="133">
        <v>145411.2400948992</v>
      </c>
      <c r="Y14" s="133"/>
      <c r="Z14" s="134">
        <f t="shared" si="5"/>
        <v>145411.2400948992</v>
      </c>
      <c r="AA14" s="135"/>
      <c r="AB14" s="133">
        <v>145411.2400948992</v>
      </c>
      <c r="AC14" s="133"/>
      <c r="AD14" s="134">
        <f t="shared" si="6"/>
        <v>145411.2400948992</v>
      </c>
    </row>
    <row r="15" spans="1:30">
      <c r="A15" t="s">
        <v>222</v>
      </c>
      <c r="B15" s="39" t="s">
        <v>309</v>
      </c>
      <c r="C15" s="137"/>
      <c r="D15" s="133"/>
      <c r="E15" s="133"/>
      <c r="F15" s="134">
        <f t="shared" si="0"/>
        <v>0</v>
      </c>
      <c r="G15" s="135"/>
      <c r="H15" s="133">
        <v>0</v>
      </c>
      <c r="I15" s="133"/>
      <c r="J15" s="134">
        <f t="shared" si="1"/>
        <v>0</v>
      </c>
      <c r="K15" s="135"/>
      <c r="L15" s="133">
        <v>172831.24068854915</v>
      </c>
      <c r="M15" s="133"/>
      <c r="N15" s="134">
        <f t="shared" si="2"/>
        <v>172831.24068854915</v>
      </c>
      <c r="O15" s="135"/>
      <c r="P15" s="133">
        <v>264441.42105437454</v>
      </c>
      <c r="Q15" s="133"/>
      <c r="R15" s="134">
        <f t="shared" si="3"/>
        <v>264441.42105437454</v>
      </c>
      <c r="S15" s="135"/>
      <c r="T15" s="133">
        <v>356402.40372416866</v>
      </c>
      <c r="U15" s="133"/>
      <c r="V15" s="134">
        <f t="shared" si="4"/>
        <v>356402.40372416866</v>
      </c>
      <c r="W15" s="135"/>
      <c r="X15" s="133">
        <v>374423.51638414792</v>
      </c>
      <c r="Y15" s="133"/>
      <c r="Z15" s="134">
        <f t="shared" si="5"/>
        <v>374423.51638414792</v>
      </c>
      <c r="AA15" s="135"/>
      <c r="AB15" s="133">
        <v>375360.84229815041</v>
      </c>
      <c r="AC15" s="133"/>
      <c r="AD15" s="134">
        <f t="shared" si="6"/>
        <v>375360.84229815041</v>
      </c>
    </row>
    <row r="16" spans="1:30">
      <c r="A16" t="s">
        <v>223</v>
      </c>
      <c r="B16" s="39" t="s">
        <v>310</v>
      </c>
      <c r="C16" s="137"/>
      <c r="D16" s="133"/>
      <c r="E16" s="133"/>
      <c r="F16" s="134">
        <f t="shared" si="0"/>
        <v>0</v>
      </c>
      <c r="G16" s="135"/>
      <c r="H16" s="133">
        <v>0</v>
      </c>
      <c r="I16" s="133"/>
      <c r="J16" s="134">
        <f t="shared" si="1"/>
        <v>0</v>
      </c>
      <c r="K16" s="135"/>
      <c r="L16" s="133">
        <v>0</v>
      </c>
      <c r="M16" s="133"/>
      <c r="N16" s="134">
        <f>SUM(L16:M16)</f>
        <v>0</v>
      </c>
      <c r="O16" s="135"/>
      <c r="P16" s="133">
        <v>0</v>
      </c>
      <c r="Q16" s="133"/>
      <c r="R16" s="134">
        <f>SUM(P16:Q16)</f>
        <v>0</v>
      </c>
      <c r="S16" s="135"/>
      <c r="T16" s="133">
        <v>0</v>
      </c>
      <c r="U16" s="133"/>
      <c r="V16" s="134">
        <f>SUM(T16:U16)</f>
        <v>0</v>
      </c>
      <c r="W16" s="135"/>
      <c r="X16" s="133">
        <v>0</v>
      </c>
      <c r="Y16" s="133"/>
      <c r="Z16" s="134">
        <f>SUM(X16:Y16)</f>
        <v>0</v>
      </c>
      <c r="AA16" s="135"/>
      <c r="AB16" s="133">
        <v>0</v>
      </c>
      <c r="AC16" s="133"/>
      <c r="AD16" s="134">
        <f>SUM(AB16:AC16)</f>
        <v>0</v>
      </c>
    </row>
    <row r="17" spans="1:30" ht="13.5" thickBot="1">
      <c r="B17" s="39"/>
      <c r="C17" s="137"/>
      <c r="D17" s="136">
        <f>SUM(D7:D16)</f>
        <v>0</v>
      </c>
      <c r="E17" s="136">
        <f>SUM(E7:E16)</f>
        <v>0</v>
      </c>
      <c r="F17" s="136">
        <f>SUM(F7:F16)</f>
        <v>0</v>
      </c>
      <c r="G17" s="135"/>
      <c r="H17" s="136">
        <f>SUM(H7:H16)</f>
        <v>400928.36860000005</v>
      </c>
      <c r="I17" s="136">
        <f>SUM(I7:I16)</f>
        <v>0</v>
      </c>
      <c r="J17" s="136">
        <f>SUM(J7:J16)</f>
        <v>400928.36860000005</v>
      </c>
      <c r="K17" s="135"/>
      <c r="L17" s="136">
        <f>SUM(L7:L16)</f>
        <v>2048459.8200170589</v>
      </c>
      <c r="M17" s="136">
        <f>SUM(M7:M16)</f>
        <v>0</v>
      </c>
      <c r="N17" s="136">
        <f>SUM(N7:N16)</f>
        <v>2048459.8200170589</v>
      </c>
      <c r="O17" s="135"/>
      <c r="P17" s="136">
        <f>SUM(P7:P16)</f>
        <v>1876285.6847791672</v>
      </c>
      <c r="Q17" s="136">
        <f>SUM(Q7:Q16)</f>
        <v>0</v>
      </c>
      <c r="R17" s="136">
        <f>SUM(R7:R16)</f>
        <v>1876285.6847791672</v>
      </c>
      <c r="S17" s="135"/>
      <c r="T17" s="136">
        <f>SUM(T7:T16)</f>
        <v>1971711.4339970041</v>
      </c>
      <c r="U17" s="136">
        <f>SUM(U7:U16)</f>
        <v>0</v>
      </c>
      <c r="V17" s="136">
        <f>SUM(V7:V16)</f>
        <v>1971711.4339970041</v>
      </c>
      <c r="W17" s="135"/>
      <c r="X17" s="136">
        <f>SUM(X7:X16)</f>
        <v>1867310.7952928077</v>
      </c>
      <c r="Y17" s="136">
        <f>SUM(Y7:Y16)</f>
        <v>0</v>
      </c>
      <c r="Z17" s="136">
        <f>SUM(Z7:Z16)</f>
        <v>1867310.7952928077</v>
      </c>
      <c r="AA17" s="135"/>
      <c r="AB17" s="136">
        <f>SUM(AB7:AB16)</f>
        <v>1868248.1212068102</v>
      </c>
      <c r="AC17" s="136">
        <f>SUM(AC7:AC16)</f>
        <v>0</v>
      </c>
      <c r="AD17" s="136">
        <f>SUM(AD7:AD16)</f>
        <v>1868248.1212068102</v>
      </c>
    </row>
    <row r="18" spans="1:30" ht="14.25" thickTop="1" thickBot="1">
      <c r="A18" t="s">
        <v>224</v>
      </c>
      <c r="B18" s="39" t="s">
        <v>323</v>
      </c>
      <c r="C18" s="137"/>
      <c r="D18" s="100">
        <v>3608694.2100000004</v>
      </c>
      <c r="E18" s="153"/>
      <c r="F18" s="136">
        <f>SUM(D18:E18)</f>
        <v>3608694.2100000004</v>
      </c>
      <c r="G18" s="135"/>
      <c r="H18" s="100">
        <v>2480567.6477474235</v>
      </c>
      <c r="I18" s="153"/>
      <c r="J18" s="136">
        <f>SUM(H18:I18)</f>
        <v>2480567.6477474235</v>
      </c>
      <c r="K18" s="135"/>
      <c r="L18" s="100">
        <v>2645479.1578808627</v>
      </c>
      <c r="M18" s="153"/>
      <c r="N18" s="136">
        <f>SUM(L18:M18)</f>
        <v>2645479.1578808627</v>
      </c>
      <c r="O18" s="135"/>
      <c r="P18" s="100">
        <v>2660471.113179123</v>
      </c>
      <c r="Q18" s="153"/>
      <c r="R18" s="136">
        <f>SUM(P18:Q18)</f>
        <v>2660471.113179123</v>
      </c>
      <c r="S18" s="135"/>
      <c r="T18" s="100">
        <v>1330235.5565895615</v>
      </c>
      <c r="U18" s="153"/>
      <c r="V18" s="136">
        <f>SUM(T18:U18)</f>
        <v>1330235.5565895615</v>
      </c>
      <c r="W18" s="135"/>
      <c r="X18" s="100">
        <v>0</v>
      </c>
      <c r="Y18" s="153"/>
      <c r="Z18" s="136">
        <f>SUM(X18:Y18)</f>
        <v>0</v>
      </c>
      <c r="AA18" s="135"/>
      <c r="AB18" s="100">
        <v>0</v>
      </c>
      <c r="AC18" s="153"/>
      <c r="AD18" s="136">
        <f>SUM(AB18:AC18)</f>
        <v>0</v>
      </c>
    </row>
    <row r="19" spans="1:30" ht="13.5" thickTop="1">
      <c r="B19" s="39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</row>
    <row r="20" spans="1:30">
      <c r="B20" s="37" t="s">
        <v>321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</row>
    <row r="21" spans="1:30">
      <c r="A21" t="s">
        <v>225</v>
      </c>
      <c r="B21" s="39" t="s">
        <v>301</v>
      </c>
      <c r="C21" s="137"/>
      <c r="D21" s="133"/>
      <c r="E21" s="133"/>
      <c r="F21" s="134">
        <f>SUM(D21:E21)</f>
        <v>0</v>
      </c>
      <c r="G21" s="135"/>
      <c r="H21" s="133">
        <v>47759.328172435278</v>
      </c>
      <c r="I21" s="133"/>
      <c r="J21" s="134">
        <f>SUM(H21:I21)</f>
        <v>47759.328172435278</v>
      </c>
      <c r="K21" s="135"/>
      <c r="L21" s="133">
        <v>230651.99689783293</v>
      </c>
      <c r="M21" s="133"/>
      <c r="N21" s="134">
        <f t="shared" ref="N21:N31" si="7">SUM(L21:M21)</f>
        <v>230651.99689783293</v>
      </c>
      <c r="O21" s="135"/>
      <c r="P21" s="133">
        <v>210481.7115393783</v>
      </c>
      <c r="Q21" s="133"/>
      <c r="R21" s="134">
        <f t="shared" ref="R21:R26" si="8">SUM(P21:Q21)</f>
        <v>210481.7115393783</v>
      </c>
      <c r="S21" s="135"/>
      <c r="T21" s="133">
        <v>215337.60226187651</v>
      </c>
      <c r="U21" s="133"/>
      <c r="V21" s="134">
        <f t="shared" ref="V21:V26" si="9">SUM(T21:U21)</f>
        <v>215337.60226187651</v>
      </c>
      <c r="W21" s="135"/>
      <c r="X21" s="133">
        <v>222273.81674840744</v>
      </c>
      <c r="Y21" s="133"/>
      <c r="Z21" s="134">
        <f t="shared" ref="Z21:Z26" si="10">SUM(X21:Y21)</f>
        <v>222273.81674840744</v>
      </c>
      <c r="AA21" s="135"/>
      <c r="AB21" s="133">
        <v>227011.75535188458</v>
      </c>
      <c r="AC21" s="133"/>
      <c r="AD21" s="134">
        <f t="shared" ref="AD21:AD26" si="11">SUM(AB21:AC21)</f>
        <v>227011.75535188458</v>
      </c>
    </row>
    <row r="22" spans="1:30">
      <c r="A22" t="s">
        <v>226</v>
      </c>
      <c r="B22" s="39" t="s">
        <v>302</v>
      </c>
      <c r="C22" s="137"/>
      <c r="D22" s="133"/>
      <c r="E22" s="133"/>
      <c r="F22" s="134">
        <f t="shared" ref="F22:F31" si="12">SUM(D22:E22)</f>
        <v>0</v>
      </c>
      <c r="G22" s="135"/>
      <c r="H22" s="133">
        <v>44909.338451444339</v>
      </c>
      <c r="I22" s="133"/>
      <c r="J22" s="134">
        <f t="shared" ref="J22:J31" si="13">SUM(H22:I22)</f>
        <v>44909.338451444339</v>
      </c>
      <c r="K22" s="135"/>
      <c r="L22" s="133">
        <v>216888.07170375413</v>
      </c>
      <c r="M22" s="133"/>
      <c r="N22" s="134">
        <f t="shared" si="7"/>
        <v>216888.07170375413</v>
      </c>
      <c r="O22" s="135"/>
      <c r="P22" s="133">
        <v>197921.42777286525</v>
      </c>
      <c r="Q22" s="133"/>
      <c r="R22" s="134">
        <f t="shared" si="8"/>
        <v>197921.42777286525</v>
      </c>
      <c r="S22" s="135"/>
      <c r="T22" s="133">
        <v>202487.54811594335</v>
      </c>
      <c r="U22" s="133"/>
      <c r="V22" s="134">
        <f t="shared" si="9"/>
        <v>202487.54811594335</v>
      </c>
      <c r="W22" s="135"/>
      <c r="X22" s="133">
        <v>209009.85100141849</v>
      </c>
      <c r="Y22" s="133"/>
      <c r="Z22" s="134">
        <f t="shared" si="10"/>
        <v>209009.85100141849</v>
      </c>
      <c r="AA22" s="135"/>
      <c r="AB22" s="133">
        <v>213465.05789916805</v>
      </c>
      <c r="AC22" s="133"/>
      <c r="AD22" s="134">
        <f t="shared" si="11"/>
        <v>213465.05789916805</v>
      </c>
    </row>
    <row r="23" spans="1:30">
      <c r="A23" t="s">
        <v>227</v>
      </c>
      <c r="B23" s="39" t="s">
        <v>311</v>
      </c>
      <c r="C23" s="137"/>
      <c r="D23" s="133"/>
      <c r="E23" s="133"/>
      <c r="F23" s="134">
        <f t="shared" si="12"/>
        <v>0</v>
      </c>
      <c r="G23" s="135"/>
      <c r="H23" s="133">
        <v>0</v>
      </c>
      <c r="I23" s="133"/>
      <c r="J23" s="134">
        <f t="shared" si="13"/>
        <v>0</v>
      </c>
      <c r="K23" s="135"/>
      <c r="L23" s="133">
        <v>0</v>
      </c>
      <c r="M23" s="133"/>
      <c r="N23" s="134">
        <f t="shared" si="7"/>
        <v>0</v>
      </c>
      <c r="O23" s="135"/>
      <c r="P23" s="133">
        <v>0</v>
      </c>
      <c r="Q23" s="133"/>
      <c r="R23" s="134">
        <f t="shared" si="8"/>
        <v>0</v>
      </c>
      <c r="S23" s="135"/>
      <c r="T23" s="133">
        <v>0</v>
      </c>
      <c r="U23" s="133"/>
      <c r="V23" s="134">
        <f t="shared" si="9"/>
        <v>0</v>
      </c>
      <c r="W23" s="135"/>
      <c r="X23" s="133">
        <v>0</v>
      </c>
      <c r="Y23" s="133"/>
      <c r="Z23" s="134">
        <f t="shared" si="10"/>
        <v>0</v>
      </c>
      <c r="AA23" s="135"/>
      <c r="AB23" s="133">
        <v>0</v>
      </c>
      <c r="AC23" s="133"/>
      <c r="AD23" s="134">
        <f t="shared" si="11"/>
        <v>0</v>
      </c>
    </row>
    <row r="24" spans="1:30">
      <c r="A24" t="s">
        <v>228</v>
      </c>
      <c r="B24" s="39" t="s">
        <v>312</v>
      </c>
      <c r="C24" s="137"/>
      <c r="D24" s="133"/>
      <c r="E24" s="133"/>
      <c r="F24" s="134">
        <f t="shared" si="12"/>
        <v>0</v>
      </c>
      <c r="G24" s="135"/>
      <c r="H24" s="133">
        <v>83468.526200258479</v>
      </c>
      <c r="I24" s="133"/>
      <c r="J24" s="134">
        <f t="shared" si="13"/>
        <v>83468.526200258479</v>
      </c>
      <c r="K24" s="135"/>
      <c r="L24" s="133">
        <v>403108.31376644596</v>
      </c>
      <c r="M24" s="133"/>
      <c r="N24" s="134">
        <f t="shared" si="7"/>
        <v>403108.31376644596</v>
      </c>
      <c r="O24" s="135"/>
      <c r="P24" s="133">
        <v>367856.89679026342</v>
      </c>
      <c r="Q24" s="133"/>
      <c r="R24" s="134">
        <f t="shared" si="8"/>
        <v>367856.89679026342</v>
      </c>
      <c r="S24" s="135"/>
      <c r="T24" s="133">
        <v>376343.49108516314</v>
      </c>
      <c r="U24" s="133"/>
      <c r="V24" s="134">
        <f t="shared" si="9"/>
        <v>376343.49108516314</v>
      </c>
      <c r="W24" s="135"/>
      <c r="X24" s="133">
        <v>388465.84754941863</v>
      </c>
      <c r="Y24" s="133"/>
      <c r="Z24" s="134">
        <f t="shared" si="10"/>
        <v>388465.84754941863</v>
      </c>
      <c r="AA24" s="135"/>
      <c r="AB24" s="133">
        <v>396746.29804134573</v>
      </c>
      <c r="AC24" s="133"/>
      <c r="AD24" s="134">
        <f t="shared" si="11"/>
        <v>396746.29804134573</v>
      </c>
    </row>
    <row r="25" spans="1:30">
      <c r="A25" t="s">
        <v>229</v>
      </c>
      <c r="B25" s="39" t="s">
        <v>305</v>
      </c>
      <c r="C25" s="137"/>
      <c r="D25" s="133"/>
      <c r="E25" s="133"/>
      <c r="F25" s="134">
        <f t="shared" si="12"/>
        <v>0</v>
      </c>
      <c r="G25" s="135"/>
      <c r="H25" s="133">
        <v>91446.01040307965</v>
      </c>
      <c r="I25" s="133"/>
      <c r="J25" s="134">
        <f t="shared" si="13"/>
        <v>91446.01040307965</v>
      </c>
      <c r="K25" s="135"/>
      <c r="L25" s="133">
        <v>441635.29335372598</v>
      </c>
      <c r="M25" s="133"/>
      <c r="N25" s="134">
        <f t="shared" si="7"/>
        <v>441635.29335372598</v>
      </c>
      <c r="O25" s="135"/>
      <c r="P25" s="133">
        <v>403014.7307264047</v>
      </c>
      <c r="Q25" s="133"/>
      <c r="R25" s="134">
        <f t="shared" si="8"/>
        <v>403014.7307264047</v>
      </c>
      <c r="S25" s="135"/>
      <c r="T25" s="133">
        <v>412312.4292183629</v>
      </c>
      <c r="U25" s="133"/>
      <c r="V25" s="134">
        <f t="shared" si="9"/>
        <v>412312.4292183629</v>
      </c>
      <c r="W25" s="135"/>
      <c r="X25" s="133">
        <v>425593.37696962093</v>
      </c>
      <c r="Y25" s="133"/>
      <c r="Z25" s="134">
        <f t="shared" si="10"/>
        <v>425593.37696962093</v>
      </c>
      <c r="AA25" s="135"/>
      <c r="AB25" s="133">
        <v>434665.22951449797</v>
      </c>
      <c r="AC25" s="133"/>
      <c r="AD25" s="134">
        <f t="shared" si="11"/>
        <v>434665.22951449797</v>
      </c>
    </row>
    <row r="26" spans="1:30">
      <c r="A26" t="s">
        <v>230</v>
      </c>
      <c r="B26" s="39" t="s">
        <v>306</v>
      </c>
      <c r="C26" s="137"/>
      <c r="D26" s="133"/>
      <c r="E26" s="133"/>
      <c r="F26" s="134">
        <f t="shared" si="12"/>
        <v>0</v>
      </c>
      <c r="G26" s="135"/>
      <c r="H26" s="133">
        <v>105800.36418282306</v>
      </c>
      <c r="I26" s="133"/>
      <c r="J26" s="134">
        <f t="shared" si="13"/>
        <v>105800.36418282306</v>
      </c>
      <c r="K26" s="135"/>
      <c r="L26" s="133">
        <v>510959.14044642163</v>
      </c>
      <c r="M26" s="133"/>
      <c r="N26" s="134">
        <f t="shared" si="7"/>
        <v>510959.14044642163</v>
      </c>
      <c r="O26" s="135"/>
      <c r="P26" s="133">
        <v>466276.27705079224</v>
      </c>
      <c r="Q26" s="133"/>
      <c r="R26" s="134">
        <f t="shared" si="8"/>
        <v>466276.27705079224</v>
      </c>
      <c r="S26" s="135"/>
      <c r="T26" s="133">
        <v>477033.44275080768</v>
      </c>
      <c r="U26" s="133"/>
      <c r="V26" s="134">
        <f t="shared" si="9"/>
        <v>477033.44275080768</v>
      </c>
      <c r="W26" s="135"/>
      <c r="X26" s="133">
        <v>492399.11154906964</v>
      </c>
      <c r="Y26" s="133"/>
      <c r="Z26" s="134">
        <f t="shared" si="10"/>
        <v>492399.11154906964</v>
      </c>
      <c r="AA26" s="135"/>
      <c r="AB26" s="133">
        <v>502894.98008210014</v>
      </c>
      <c r="AC26" s="133"/>
      <c r="AD26" s="134">
        <f t="shared" si="11"/>
        <v>502894.98008210014</v>
      </c>
    </row>
    <row r="27" spans="1:30">
      <c r="A27" t="s">
        <v>231</v>
      </c>
      <c r="B27" s="39" t="s">
        <v>313</v>
      </c>
      <c r="C27" s="137"/>
      <c r="D27" s="133"/>
      <c r="E27" s="133"/>
      <c r="F27" s="134">
        <f t="shared" si="12"/>
        <v>0</v>
      </c>
      <c r="G27" s="135"/>
      <c r="H27" s="133">
        <v>44909.338451444339</v>
      </c>
      <c r="I27" s="133"/>
      <c r="J27" s="134">
        <f t="shared" si="13"/>
        <v>44909.338451444339</v>
      </c>
      <c r="K27" s="135"/>
      <c r="L27" s="133">
        <v>216888.07170375413</v>
      </c>
      <c r="M27" s="133"/>
      <c r="N27" s="134">
        <f>SUM(L27:M27)</f>
        <v>216888.07170375413</v>
      </c>
      <c r="O27" s="135"/>
      <c r="P27" s="133">
        <v>197921.42777286525</v>
      </c>
      <c r="Q27" s="133"/>
      <c r="R27" s="134">
        <f>SUM(P27:Q27)</f>
        <v>197921.42777286525</v>
      </c>
      <c r="S27" s="135"/>
      <c r="T27" s="133">
        <v>202487.54811594335</v>
      </c>
      <c r="U27" s="133"/>
      <c r="V27" s="134">
        <f>SUM(T27:U27)</f>
        <v>202487.54811594335</v>
      </c>
      <c r="W27" s="135"/>
      <c r="X27" s="133">
        <v>209009.85100141849</v>
      </c>
      <c r="Y27" s="133"/>
      <c r="Z27" s="134">
        <f>SUM(X27:Y27)</f>
        <v>209009.85100141849</v>
      </c>
      <c r="AA27" s="135"/>
      <c r="AB27" s="133">
        <v>213465.05789916805</v>
      </c>
      <c r="AC27" s="133"/>
      <c r="AD27" s="134">
        <f>SUM(AB27:AC27)</f>
        <v>213465.05789916805</v>
      </c>
    </row>
    <row r="28" spans="1:30">
      <c r="A28" t="s">
        <v>232</v>
      </c>
      <c r="B28" s="39" t="s">
        <v>308</v>
      </c>
      <c r="C28" s="137"/>
      <c r="D28" s="133"/>
      <c r="E28" s="133"/>
      <c r="F28" s="134">
        <f t="shared" si="12"/>
        <v>0</v>
      </c>
      <c r="G28" s="135"/>
      <c r="H28" s="133">
        <v>120974.16225020729</v>
      </c>
      <c r="I28" s="133"/>
      <c r="J28" s="134">
        <f t="shared" si="13"/>
        <v>120974.16225020729</v>
      </c>
      <c r="K28" s="135"/>
      <c r="L28" s="133">
        <v>584240.46492674854</v>
      </c>
      <c r="M28" s="133"/>
      <c r="N28" s="134">
        <f t="shared" si="7"/>
        <v>584240.46492674854</v>
      </c>
      <c r="O28" s="135"/>
      <c r="P28" s="133">
        <v>533149.22334192693</v>
      </c>
      <c r="Q28" s="133"/>
      <c r="R28" s="134">
        <f>SUM(P28:Q28)</f>
        <v>533149.22334192693</v>
      </c>
      <c r="S28" s="135"/>
      <c r="T28" s="133">
        <v>545449.17257931631</v>
      </c>
      <c r="U28" s="133"/>
      <c r="V28" s="134">
        <f>SUM(T28:U28)</f>
        <v>545449.17257931631</v>
      </c>
      <c r="W28" s="135"/>
      <c r="X28" s="133">
        <v>563018.57250190829</v>
      </c>
      <c r="Y28" s="133"/>
      <c r="Z28" s="134">
        <f>SUM(X28:Y28)</f>
        <v>563018.57250190829</v>
      </c>
      <c r="AA28" s="135"/>
      <c r="AB28" s="133">
        <v>575019.74955530278</v>
      </c>
      <c r="AC28" s="133"/>
      <c r="AD28" s="134">
        <f>SUM(AB28:AC28)</f>
        <v>575019.74955530278</v>
      </c>
    </row>
    <row r="29" spans="1:30">
      <c r="A29" t="s">
        <v>233</v>
      </c>
      <c r="B29" s="39" t="s">
        <v>309</v>
      </c>
      <c r="C29" s="137"/>
      <c r="D29" s="133"/>
      <c r="E29" s="133"/>
      <c r="F29" s="134">
        <f t="shared" si="12"/>
        <v>0</v>
      </c>
      <c r="G29" s="135"/>
      <c r="H29" s="133">
        <v>164262.35188830749</v>
      </c>
      <c r="I29" s="133"/>
      <c r="J29" s="134">
        <f t="shared" si="13"/>
        <v>164262.35188830749</v>
      </c>
      <c r="K29" s="135"/>
      <c r="L29" s="133">
        <v>793299.25541204971</v>
      </c>
      <c r="M29" s="133"/>
      <c r="N29" s="134">
        <f t="shared" si="7"/>
        <v>793299.25541204971</v>
      </c>
      <c r="O29" s="135"/>
      <c r="P29" s="133">
        <v>723926.0326716532</v>
      </c>
      <c r="Q29" s="133"/>
      <c r="R29" s="134">
        <f>SUM(P29:Q29)</f>
        <v>723926.0326716532</v>
      </c>
      <c r="S29" s="135"/>
      <c r="T29" s="133">
        <v>740627.27326930745</v>
      </c>
      <c r="U29" s="133"/>
      <c r="V29" s="134">
        <f>SUM(T29:U29)</f>
        <v>740627.27326930745</v>
      </c>
      <c r="W29" s="135"/>
      <c r="X29" s="133">
        <v>764483.53231561685</v>
      </c>
      <c r="Y29" s="133"/>
      <c r="Z29" s="134">
        <f>SUM(X29:Y29)</f>
        <v>764483.53231561685</v>
      </c>
      <c r="AA29" s="135"/>
      <c r="AB29" s="133">
        <v>780779.09106593323</v>
      </c>
      <c r="AC29" s="133"/>
      <c r="AD29" s="134">
        <f>SUM(AB29:AC29)</f>
        <v>780779.09106593323</v>
      </c>
    </row>
    <row r="30" spans="1:30">
      <c r="A30" t="s">
        <v>234</v>
      </c>
      <c r="B30" s="39" t="s">
        <v>310</v>
      </c>
      <c r="C30" s="137"/>
      <c r="D30" s="133"/>
      <c r="E30" s="133"/>
      <c r="F30" s="134">
        <f t="shared" si="12"/>
        <v>0</v>
      </c>
      <c r="G30" s="135"/>
      <c r="H30" s="133">
        <v>0</v>
      </c>
      <c r="I30" s="133"/>
      <c r="J30" s="134">
        <f t="shared" si="13"/>
        <v>0</v>
      </c>
      <c r="K30" s="135"/>
      <c r="L30" s="133">
        <v>0</v>
      </c>
      <c r="M30" s="133"/>
      <c r="N30" s="134">
        <f t="shared" si="7"/>
        <v>0</v>
      </c>
      <c r="O30" s="135"/>
      <c r="P30" s="133">
        <v>0</v>
      </c>
      <c r="Q30" s="133"/>
      <c r="R30" s="134">
        <f>SUM(P30:Q30)</f>
        <v>0</v>
      </c>
      <c r="S30" s="135"/>
      <c r="T30" s="133">
        <v>0</v>
      </c>
      <c r="U30" s="133"/>
      <c r="V30" s="134">
        <f>SUM(T30:U30)</f>
        <v>0</v>
      </c>
      <c r="W30" s="135"/>
      <c r="X30" s="133">
        <v>0</v>
      </c>
      <c r="Y30" s="133"/>
      <c r="Z30" s="134">
        <f>SUM(X30:Y30)</f>
        <v>0</v>
      </c>
      <c r="AA30" s="135"/>
      <c r="AB30" s="133">
        <v>0</v>
      </c>
      <c r="AC30" s="133"/>
      <c r="AD30" s="134">
        <f>SUM(AB30:AC30)</f>
        <v>0</v>
      </c>
    </row>
    <row r="31" spans="1:30">
      <c r="A31" t="s">
        <v>235</v>
      </c>
      <c r="B31" s="39" t="s">
        <v>315</v>
      </c>
      <c r="C31" s="137"/>
      <c r="D31" s="133"/>
      <c r="E31" s="133"/>
      <c r="F31" s="134">
        <f t="shared" si="12"/>
        <v>0</v>
      </c>
      <c r="G31" s="135"/>
      <c r="H31" s="133">
        <v>0</v>
      </c>
      <c r="I31" s="133"/>
      <c r="J31" s="134">
        <f t="shared" si="13"/>
        <v>0</v>
      </c>
      <c r="K31" s="135"/>
      <c r="L31" s="133">
        <v>0</v>
      </c>
      <c r="M31" s="133"/>
      <c r="N31" s="134">
        <f t="shared" si="7"/>
        <v>0</v>
      </c>
      <c r="O31" s="135"/>
      <c r="P31" s="133">
        <v>0</v>
      </c>
      <c r="Q31" s="133"/>
      <c r="R31" s="134">
        <f>SUM(P31:Q31)</f>
        <v>0</v>
      </c>
      <c r="S31" s="135"/>
      <c r="T31" s="133">
        <v>0</v>
      </c>
      <c r="U31" s="133"/>
      <c r="V31" s="134">
        <f>SUM(T31:U31)</f>
        <v>0</v>
      </c>
      <c r="W31" s="135"/>
      <c r="X31" s="133">
        <v>0</v>
      </c>
      <c r="Y31" s="133"/>
      <c r="Z31" s="134">
        <f>SUM(X31:Y31)</f>
        <v>0</v>
      </c>
      <c r="AA31" s="135"/>
      <c r="AB31" s="133">
        <v>0</v>
      </c>
      <c r="AC31" s="133"/>
      <c r="AD31" s="134">
        <f>SUM(AB31:AC31)</f>
        <v>0</v>
      </c>
    </row>
    <row r="32" spans="1:30" ht="13.5" thickBot="1">
      <c r="B32" s="37"/>
      <c r="C32" s="137"/>
      <c r="D32" s="136">
        <f>SUM(D21:D31)</f>
        <v>0</v>
      </c>
      <c r="E32" s="136">
        <f>SUM(E21:E31)</f>
        <v>0</v>
      </c>
      <c r="F32" s="136">
        <f>SUM(F21:F31)</f>
        <v>0</v>
      </c>
      <c r="G32" s="135"/>
      <c r="H32" s="136">
        <f>SUM(H21:H31)</f>
        <v>703529.41999999993</v>
      </c>
      <c r="I32" s="136">
        <f>SUM(I21:I31)</f>
        <v>0</v>
      </c>
      <c r="J32" s="136">
        <f>SUM(J21:J31)</f>
        <v>703529.41999999993</v>
      </c>
      <c r="K32" s="135"/>
      <c r="L32" s="136">
        <f>SUM(L21:L31)</f>
        <v>3397670.6082107332</v>
      </c>
      <c r="M32" s="136">
        <f>SUM(M21:M31)</f>
        <v>0</v>
      </c>
      <c r="N32" s="136">
        <f>SUM(N21:N31)</f>
        <v>3397670.6082107332</v>
      </c>
      <c r="O32" s="135"/>
      <c r="P32" s="136">
        <f>SUM(P21:P31)</f>
        <v>3100547.7276661494</v>
      </c>
      <c r="Q32" s="136">
        <f>SUM(Q21:Q31)</f>
        <v>0</v>
      </c>
      <c r="R32" s="136">
        <f>SUM(R21:R31)</f>
        <v>3100547.7276661494</v>
      </c>
      <c r="S32" s="135"/>
      <c r="T32" s="136">
        <f>SUM(T21:T31)</f>
        <v>3172078.5073967208</v>
      </c>
      <c r="U32" s="136">
        <f>SUM(U21:U31)</f>
        <v>0</v>
      </c>
      <c r="V32" s="136">
        <f>SUM(V21:V31)</f>
        <v>3172078.5073967208</v>
      </c>
      <c r="W32" s="135"/>
      <c r="X32" s="136">
        <f>SUM(X21:X31)</f>
        <v>3274253.9596368787</v>
      </c>
      <c r="Y32" s="136">
        <f>SUM(Y21:Y31)</f>
        <v>0</v>
      </c>
      <c r="Z32" s="136">
        <f>SUM(Z21:Z31)</f>
        <v>3274253.9596368787</v>
      </c>
      <c r="AA32" s="135"/>
      <c r="AB32" s="136">
        <f>SUM(AB21:AB31)</f>
        <v>3344047.2194094006</v>
      </c>
      <c r="AC32" s="136">
        <f>SUM(AC21:AC31)</f>
        <v>0</v>
      </c>
      <c r="AD32" s="136">
        <f>SUM(AD21:AD31)</f>
        <v>3344047.2194094006</v>
      </c>
    </row>
    <row r="33" spans="1:30" ht="13.5" thickTop="1">
      <c r="B33" s="37" t="s">
        <v>281</v>
      </c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</row>
    <row r="34" spans="1:30">
      <c r="A34" t="s">
        <v>236</v>
      </c>
      <c r="B34" s="39" t="s">
        <v>301</v>
      </c>
      <c r="C34" s="137"/>
      <c r="D34" s="133"/>
      <c r="E34" s="133"/>
      <c r="F34" s="134">
        <f>SUM(D34:E34)</f>
        <v>0</v>
      </c>
      <c r="G34" s="135"/>
      <c r="H34" s="133">
        <v>248941.71535096766</v>
      </c>
      <c r="I34" s="133"/>
      <c r="J34" s="134">
        <f>SUM(H34:I34)</f>
        <v>248941.71535096766</v>
      </c>
      <c r="K34" s="135"/>
      <c r="L34" s="133">
        <v>726878.69918101607</v>
      </c>
      <c r="M34" s="133"/>
      <c r="N34" s="134">
        <f t="shared" ref="N34:N43" si="14">SUM(L34:M34)</f>
        <v>726878.69918101607</v>
      </c>
      <c r="O34" s="135"/>
      <c r="P34" s="133">
        <v>780147.30994803121</v>
      </c>
      <c r="Q34" s="133"/>
      <c r="R34" s="134">
        <f t="shared" ref="R34:R43" si="15">SUM(P34:Q34)</f>
        <v>780147.30994803121</v>
      </c>
      <c r="S34" s="135"/>
      <c r="T34" s="133">
        <v>780581.68743589392</v>
      </c>
      <c r="U34" s="133"/>
      <c r="V34" s="134">
        <f t="shared" ref="V34:V43" si="16">SUM(T34:U34)</f>
        <v>780581.68743589392</v>
      </c>
      <c r="W34" s="135"/>
      <c r="X34" s="133">
        <v>19680.311206901504</v>
      </c>
      <c r="Y34" s="133">
        <v>761521.84641584731</v>
      </c>
      <c r="Z34" s="134">
        <f t="shared" ref="Z34:Z43" si="17">SUM(X34:Y34)</f>
        <v>781202.15762274875</v>
      </c>
      <c r="AA34" s="135"/>
      <c r="AB34" s="133">
        <v>20104.137438964422</v>
      </c>
      <c r="AC34" s="133">
        <v>761521.84641584731</v>
      </c>
      <c r="AD34" s="134">
        <f t="shared" ref="AD34:AD43" si="18">SUM(AB34:AC34)</f>
        <v>781625.98385481176</v>
      </c>
    </row>
    <row r="35" spans="1:30">
      <c r="A35" t="s">
        <v>237</v>
      </c>
      <c r="B35" s="39" t="s">
        <v>302</v>
      </c>
      <c r="C35" s="137"/>
      <c r="D35" s="133"/>
      <c r="E35" s="133"/>
      <c r="F35" s="134">
        <f t="shared" ref="F35:F43" si="19">SUM(D35:E35)</f>
        <v>0</v>
      </c>
      <c r="G35" s="135"/>
      <c r="H35" s="133">
        <v>120114.67484532816</v>
      </c>
      <c r="I35" s="133"/>
      <c r="J35" s="134">
        <f t="shared" ref="J35:J43" si="20">SUM(H35:I35)</f>
        <v>120114.67484532816</v>
      </c>
      <c r="K35" s="135"/>
      <c r="L35" s="133">
        <v>319045.95251692069</v>
      </c>
      <c r="M35" s="133"/>
      <c r="N35" s="134">
        <f t="shared" si="14"/>
        <v>319045.95251692069</v>
      </c>
      <c r="O35" s="135"/>
      <c r="P35" s="133">
        <v>342426.93022415583</v>
      </c>
      <c r="Q35" s="133"/>
      <c r="R35" s="134">
        <f t="shared" si="15"/>
        <v>342426.93022415583</v>
      </c>
      <c r="S35" s="135"/>
      <c r="T35" s="133">
        <v>342617.58979297138</v>
      </c>
      <c r="U35" s="133"/>
      <c r="V35" s="134">
        <f t="shared" si="16"/>
        <v>342617.58979297138</v>
      </c>
      <c r="W35" s="135"/>
      <c r="X35" s="133">
        <v>8638.2000764499862</v>
      </c>
      <c r="Y35" s="133">
        <v>334251.73020744039</v>
      </c>
      <c r="Z35" s="134">
        <f t="shared" si="17"/>
        <v>342889.9302838904</v>
      </c>
      <c r="AA35" s="135"/>
      <c r="AB35" s="133">
        <v>8824.2284248697779</v>
      </c>
      <c r="AC35" s="133">
        <v>334251.73020744039</v>
      </c>
      <c r="AD35" s="134">
        <f t="shared" si="18"/>
        <v>343075.95863231015</v>
      </c>
    </row>
    <row r="36" spans="1:30">
      <c r="A36" t="s">
        <v>238</v>
      </c>
      <c r="B36" s="39" t="s">
        <v>311</v>
      </c>
      <c r="C36" s="137"/>
      <c r="D36" s="133"/>
      <c r="E36" s="133"/>
      <c r="F36" s="134">
        <f t="shared" si="19"/>
        <v>0</v>
      </c>
      <c r="G36" s="135"/>
      <c r="H36" s="133">
        <v>0</v>
      </c>
      <c r="I36" s="133"/>
      <c r="J36" s="134">
        <f t="shared" si="20"/>
        <v>0</v>
      </c>
      <c r="K36" s="135"/>
      <c r="L36" s="133">
        <v>0</v>
      </c>
      <c r="M36" s="133"/>
      <c r="N36" s="134">
        <f t="shared" si="14"/>
        <v>0</v>
      </c>
      <c r="O36" s="135"/>
      <c r="P36" s="133">
        <v>0</v>
      </c>
      <c r="Q36" s="133"/>
      <c r="R36" s="134">
        <f t="shared" si="15"/>
        <v>0</v>
      </c>
      <c r="S36" s="135"/>
      <c r="T36" s="133">
        <v>0</v>
      </c>
      <c r="U36" s="133"/>
      <c r="V36" s="134">
        <f t="shared" si="16"/>
        <v>0</v>
      </c>
      <c r="W36" s="135"/>
      <c r="X36" s="133">
        <v>0</v>
      </c>
      <c r="Y36" s="133">
        <v>0</v>
      </c>
      <c r="Z36" s="134">
        <f t="shared" si="17"/>
        <v>0</v>
      </c>
      <c r="AA36" s="135"/>
      <c r="AB36" s="133">
        <v>0</v>
      </c>
      <c r="AC36" s="133">
        <v>0</v>
      </c>
      <c r="AD36" s="134">
        <f t="shared" si="18"/>
        <v>0</v>
      </c>
    </row>
    <row r="37" spans="1:30">
      <c r="A37" t="s">
        <v>239</v>
      </c>
      <c r="B37" s="39" t="s">
        <v>312</v>
      </c>
      <c r="C37" s="137"/>
      <c r="D37" s="133"/>
      <c r="E37" s="133"/>
      <c r="F37" s="134">
        <f t="shared" si="19"/>
        <v>0</v>
      </c>
      <c r="G37" s="135"/>
      <c r="H37" s="133">
        <v>449330.49828117719</v>
      </c>
      <c r="I37" s="133"/>
      <c r="J37" s="134">
        <f t="shared" si="20"/>
        <v>449330.49828117719</v>
      </c>
      <c r="K37" s="135"/>
      <c r="L37" s="133">
        <v>1348524.7476729772</v>
      </c>
      <c r="M37" s="133"/>
      <c r="N37" s="134">
        <f t="shared" si="14"/>
        <v>1348524.7476729772</v>
      </c>
      <c r="O37" s="135"/>
      <c r="P37" s="133">
        <v>1447350.0949756498</v>
      </c>
      <c r="Q37" s="133"/>
      <c r="R37" s="134">
        <f t="shared" si="15"/>
        <v>1447350.0949756498</v>
      </c>
      <c r="S37" s="135"/>
      <c r="T37" s="133">
        <v>1448155.963675441</v>
      </c>
      <c r="U37" s="133"/>
      <c r="V37" s="134">
        <f t="shared" si="16"/>
        <v>1448155.963675441</v>
      </c>
      <c r="W37" s="135"/>
      <c r="X37" s="133">
        <v>36511.438200506898</v>
      </c>
      <c r="Y37" s="133">
        <v>1412795.638312757</v>
      </c>
      <c r="Z37" s="134">
        <f t="shared" si="17"/>
        <v>1449307.0765132639</v>
      </c>
      <c r="AA37" s="135"/>
      <c r="AB37" s="133">
        <v>37297.731929149377</v>
      </c>
      <c r="AC37" s="133">
        <v>1412795.638312757</v>
      </c>
      <c r="AD37" s="134">
        <f t="shared" si="18"/>
        <v>1450093.3702419065</v>
      </c>
    </row>
    <row r="38" spans="1:30">
      <c r="A38" t="s">
        <v>240</v>
      </c>
      <c r="B38" s="39" t="s">
        <v>305</v>
      </c>
      <c r="C38" s="137"/>
      <c r="D38" s="133"/>
      <c r="E38" s="133"/>
      <c r="F38" s="134">
        <f t="shared" si="19"/>
        <v>0</v>
      </c>
      <c r="G38" s="135"/>
      <c r="H38" s="133">
        <v>277209.34578854882</v>
      </c>
      <c r="I38" s="133"/>
      <c r="J38" s="134">
        <f t="shared" si="20"/>
        <v>277209.34578854882</v>
      </c>
      <c r="K38" s="135"/>
      <c r="L38" s="133">
        <v>854551.50937478675</v>
      </c>
      <c r="M38" s="133"/>
      <c r="N38" s="134">
        <f t="shared" si="14"/>
        <v>854551.50937478675</v>
      </c>
      <c r="O38" s="135"/>
      <c r="P38" s="133">
        <v>917176.50001564552</v>
      </c>
      <c r="Q38" s="133"/>
      <c r="R38" s="134">
        <f t="shared" si="15"/>
        <v>917176.50001564552</v>
      </c>
      <c r="S38" s="135"/>
      <c r="T38" s="133">
        <v>917687.17385752557</v>
      </c>
      <c r="U38" s="133"/>
      <c r="V38" s="134">
        <f t="shared" si="16"/>
        <v>917687.17385752557</v>
      </c>
      <c r="W38" s="135"/>
      <c r="X38" s="133">
        <v>23137.064912993177</v>
      </c>
      <c r="Y38" s="133">
        <v>895279.56178899785</v>
      </c>
      <c r="Z38" s="134">
        <f t="shared" si="17"/>
        <v>918416.62670199107</v>
      </c>
      <c r="AA38" s="135"/>
      <c r="AB38" s="133">
        <v>23635.334220829645</v>
      </c>
      <c r="AC38" s="133">
        <v>895279.56178899785</v>
      </c>
      <c r="AD38" s="134">
        <f t="shared" si="18"/>
        <v>918914.8960098275</v>
      </c>
    </row>
    <row r="39" spans="1:30">
      <c r="A39" t="s">
        <v>241</v>
      </c>
      <c r="B39" s="39" t="s">
        <v>306</v>
      </c>
      <c r="C39" s="137"/>
      <c r="D39" s="133"/>
      <c r="E39" s="133"/>
      <c r="F39" s="134">
        <f t="shared" si="19"/>
        <v>0</v>
      </c>
      <c r="G39" s="135"/>
      <c r="H39" s="133">
        <v>311039.17183244857</v>
      </c>
      <c r="I39" s="133"/>
      <c r="J39" s="134">
        <f t="shared" si="20"/>
        <v>311039.17183244857</v>
      </c>
      <c r="K39" s="135"/>
      <c r="L39" s="133">
        <v>878009.62145959749</v>
      </c>
      <c r="M39" s="133"/>
      <c r="N39" s="134">
        <f t="shared" si="14"/>
        <v>878009.62145959749</v>
      </c>
      <c r="O39" s="135"/>
      <c r="P39" s="133">
        <v>942353.71742488339</v>
      </c>
      <c r="Q39" s="133"/>
      <c r="R39" s="134">
        <f t="shared" si="15"/>
        <v>942353.71742488339</v>
      </c>
      <c r="S39" s="135"/>
      <c r="T39" s="133">
        <v>942878.40966599411</v>
      </c>
      <c r="U39" s="133"/>
      <c r="V39" s="134">
        <f t="shared" si="16"/>
        <v>942878.40966599411</v>
      </c>
      <c r="W39" s="135"/>
      <c r="X39" s="133">
        <v>23772.195570523261</v>
      </c>
      <c r="Y39" s="133">
        <v>919855.6909951258</v>
      </c>
      <c r="Z39" s="134">
        <f t="shared" si="17"/>
        <v>943627.88656564907</v>
      </c>
      <c r="AA39" s="135"/>
      <c r="AB39" s="133">
        <v>24284.142763359549</v>
      </c>
      <c r="AC39" s="133">
        <v>919855.6909951258</v>
      </c>
      <c r="AD39" s="134">
        <f t="shared" si="18"/>
        <v>944139.83375848539</v>
      </c>
    </row>
    <row r="40" spans="1:30">
      <c r="A40" t="s">
        <v>242</v>
      </c>
      <c r="B40" s="39" t="s">
        <v>313</v>
      </c>
      <c r="C40" s="137"/>
      <c r="D40" s="133"/>
      <c r="E40" s="133"/>
      <c r="F40" s="134">
        <f t="shared" si="19"/>
        <v>0</v>
      </c>
      <c r="G40" s="135"/>
      <c r="H40" s="133">
        <v>220018.7728040668</v>
      </c>
      <c r="I40" s="133"/>
      <c r="J40" s="134">
        <f t="shared" si="20"/>
        <v>220018.7728040668</v>
      </c>
      <c r="K40" s="135"/>
      <c r="L40" s="133">
        <v>673771.36158176733</v>
      </c>
      <c r="M40" s="133"/>
      <c r="N40" s="134">
        <f t="shared" si="14"/>
        <v>673771.36158176733</v>
      </c>
      <c r="O40" s="135"/>
      <c r="P40" s="133">
        <v>723148.05186929344</v>
      </c>
      <c r="Q40" s="133"/>
      <c r="R40" s="134">
        <f t="shared" si="15"/>
        <v>723148.05186929344</v>
      </c>
      <c r="S40" s="135"/>
      <c r="T40" s="133">
        <v>723550.69279379363</v>
      </c>
      <c r="U40" s="133"/>
      <c r="V40" s="134">
        <f t="shared" si="16"/>
        <v>723550.69279379363</v>
      </c>
      <c r="W40" s="135"/>
      <c r="X40" s="133">
        <v>18242.424895883167</v>
      </c>
      <c r="Y40" s="133">
        <v>705883.40518435056</v>
      </c>
      <c r="Z40" s="134">
        <f t="shared" si="17"/>
        <v>724125.83008023375</v>
      </c>
      <c r="AA40" s="135"/>
      <c r="AB40" s="133">
        <v>18635.285462264943</v>
      </c>
      <c r="AC40" s="133">
        <v>705883.40518435056</v>
      </c>
      <c r="AD40" s="134">
        <f t="shared" si="18"/>
        <v>724518.69064661546</v>
      </c>
    </row>
    <row r="41" spans="1:30">
      <c r="A41" t="s">
        <v>243</v>
      </c>
      <c r="B41" s="39" t="s">
        <v>308</v>
      </c>
      <c r="C41" s="137"/>
      <c r="D41" s="133"/>
      <c r="E41" s="133"/>
      <c r="F41" s="134">
        <f t="shared" si="19"/>
        <v>0</v>
      </c>
      <c r="G41" s="135"/>
      <c r="H41" s="133">
        <v>191663.07530309021</v>
      </c>
      <c r="I41" s="133"/>
      <c r="J41" s="134">
        <f t="shared" si="20"/>
        <v>191663.07530309021</v>
      </c>
      <c r="K41" s="135"/>
      <c r="L41" s="133">
        <v>471235.73006335419</v>
      </c>
      <c r="M41" s="133"/>
      <c r="N41" s="134">
        <f t="shared" si="14"/>
        <v>471235.73006335419</v>
      </c>
      <c r="O41" s="135"/>
      <c r="P41" s="133">
        <v>505769.7901651811</v>
      </c>
      <c r="Q41" s="133"/>
      <c r="R41" s="134">
        <f t="shared" si="15"/>
        <v>505769.7901651811</v>
      </c>
      <c r="S41" s="135"/>
      <c r="T41" s="133">
        <v>506051.39725154464</v>
      </c>
      <c r="U41" s="133"/>
      <c r="V41" s="134">
        <f t="shared" si="16"/>
        <v>506051.39725154464</v>
      </c>
      <c r="W41" s="135"/>
      <c r="X41" s="133">
        <v>12758.753049040306</v>
      </c>
      <c r="Y41" s="133">
        <v>493694.89525459125</v>
      </c>
      <c r="Z41" s="134">
        <f t="shared" si="17"/>
        <v>506453.64830363158</v>
      </c>
      <c r="AA41" s="135"/>
      <c r="AB41" s="133">
        <v>13033.519752358481</v>
      </c>
      <c r="AC41" s="133">
        <v>493694.89525459125</v>
      </c>
      <c r="AD41" s="134">
        <f t="shared" si="18"/>
        <v>506728.41500694974</v>
      </c>
    </row>
    <row r="42" spans="1:30">
      <c r="A42" t="s">
        <v>244</v>
      </c>
      <c r="B42" s="39" t="s">
        <v>309</v>
      </c>
      <c r="C42" s="137"/>
      <c r="D42" s="133"/>
      <c r="E42" s="133"/>
      <c r="F42" s="134">
        <f t="shared" si="19"/>
        <v>0</v>
      </c>
      <c r="G42" s="135"/>
      <c r="H42" s="133">
        <v>221827.99559437245</v>
      </c>
      <c r="I42" s="133"/>
      <c r="J42" s="134">
        <f t="shared" si="20"/>
        <v>221827.99559437245</v>
      </c>
      <c r="K42" s="135"/>
      <c r="L42" s="133">
        <v>632316.93841598392</v>
      </c>
      <c r="M42" s="133"/>
      <c r="N42" s="134">
        <f t="shared" si="14"/>
        <v>632316.93841598392</v>
      </c>
      <c r="O42" s="135"/>
      <c r="P42" s="133">
        <v>678655.68092119473</v>
      </c>
      <c r="Q42" s="133"/>
      <c r="R42" s="134">
        <f t="shared" si="15"/>
        <v>678655.68092119473</v>
      </c>
      <c r="S42" s="135"/>
      <c r="T42" s="133">
        <v>679033.54898026923</v>
      </c>
      <c r="U42" s="133"/>
      <c r="V42" s="134">
        <f t="shared" si="16"/>
        <v>679033.54898026923</v>
      </c>
      <c r="W42" s="135"/>
      <c r="X42" s="133">
        <v>17120.042372190539</v>
      </c>
      <c r="Y42" s="133">
        <v>662453.2580265376</v>
      </c>
      <c r="Z42" s="134">
        <f t="shared" si="17"/>
        <v>679573.30039872811</v>
      </c>
      <c r="AA42" s="135"/>
      <c r="AB42" s="133">
        <v>17488.731818972181</v>
      </c>
      <c r="AC42" s="133">
        <v>662453.2580265376</v>
      </c>
      <c r="AD42" s="134">
        <f t="shared" si="18"/>
        <v>679941.98984550976</v>
      </c>
    </row>
    <row r="43" spans="1:30">
      <c r="A43" t="s">
        <v>245</v>
      </c>
      <c r="B43" s="39" t="s">
        <v>310</v>
      </c>
      <c r="C43" s="137"/>
      <c r="D43" s="133"/>
      <c r="E43" s="133"/>
      <c r="F43" s="134">
        <f t="shared" si="19"/>
        <v>0</v>
      </c>
      <c r="G43" s="135"/>
      <c r="H43" s="133">
        <v>0</v>
      </c>
      <c r="I43" s="133"/>
      <c r="J43" s="134">
        <f t="shared" si="20"/>
        <v>0</v>
      </c>
      <c r="K43" s="135"/>
      <c r="L43" s="133">
        <v>0</v>
      </c>
      <c r="M43" s="133"/>
      <c r="N43" s="134">
        <f t="shared" si="14"/>
        <v>0</v>
      </c>
      <c r="O43" s="135"/>
      <c r="P43" s="133">
        <v>0</v>
      </c>
      <c r="Q43" s="133"/>
      <c r="R43" s="134">
        <f t="shared" si="15"/>
        <v>0</v>
      </c>
      <c r="S43" s="135"/>
      <c r="T43" s="133">
        <v>0</v>
      </c>
      <c r="U43" s="133"/>
      <c r="V43" s="134">
        <f t="shared" si="16"/>
        <v>0</v>
      </c>
      <c r="W43" s="135"/>
      <c r="X43" s="133">
        <v>0</v>
      </c>
      <c r="Y43" s="133">
        <v>0</v>
      </c>
      <c r="Z43" s="134">
        <f t="shared" si="17"/>
        <v>0</v>
      </c>
      <c r="AA43" s="135"/>
      <c r="AB43" s="133">
        <v>0</v>
      </c>
      <c r="AC43" s="133">
        <v>0</v>
      </c>
      <c r="AD43" s="134">
        <f t="shared" si="18"/>
        <v>0</v>
      </c>
    </row>
    <row r="44" spans="1:30" ht="13.5" thickBot="1">
      <c r="B44" s="39"/>
      <c r="C44" s="137"/>
      <c r="D44" s="136">
        <f>SUM(D34:D43)</f>
        <v>0</v>
      </c>
      <c r="E44" s="136">
        <f>SUM(E34:E43)</f>
        <v>0</v>
      </c>
      <c r="F44" s="136">
        <f>SUM(F34:F43)</f>
        <v>0</v>
      </c>
      <c r="G44" s="135"/>
      <c r="H44" s="136">
        <f>SUM(H34:H43)</f>
        <v>2040145.2497999999</v>
      </c>
      <c r="I44" s="136">
        <f>SUM(I34:I43)</f>
        <v>0</v>
      </c>
      <c r="J44" s="136">
        <f>SUM(J34:J43)</f>
        <v>2040145.2497999999</v>
      </c>
      <c r="K44" s="135"/>
      <c r="L44" s="136">
        <f>SUM(L34:L43)</f>
        <v>5904334.5602664035</v>
      </c>
      <c r="M44" s="136">
        <f>SUM(M34:M43)</f>
        <v>0</v>
      </c>
      <c r="N44" s="136">
        <f>SUM(N34:N43)</f>
        <v>5904334.5602664035</v>
      </c>
      <c r="O44" s="135"/>
      <c r="P44" s="136">
        <f>SUM(P34:P43)</f>
        <v>6337028.075544036</v>
      </c>
      <c r="Q44" s="136">
        <f>SUM(Q34:Q43)</f>
        <v>0</v>
      </c>
      <c r="R44" s="136">
        <f>SUM(R34:R43)</f>
        <v>6337028.075544036</v>
      </c>
      <c r="S44" s="135"/>
      <c r="T44" s="136">
        <f>SUM(T34:T43)</f>
        <v>6340556.4634534335</v>
      </c>
      <c r="U44" s="136">
        <f>SUM(U34:U43)</f>
        <v>0</v>
      </c>
      <c r="V44" s="136">
        <f>SUM(V34:V43)</f>
        <v>6340556.4634534335</v>
      </c>
      <c r="W44" s="135"/>
      <c r="X44" s="136">
        <f>SUM(X34:X43)</f>
        <v>159860.43028448883</v>
      </c>
      <c r="Y44" s="136">
        <f>SUM(Y34:Y43)</f>
        <v>6185736.0261856485</v>
      </c>
      <c r="Z44" s="136">
        <f>SUM(Z34:Z43)</f>
        <v>6345596.4564701365</v>
      </c>
      <c r="AA44" s="135"/>
      <c r="AB44" s="136">
        <f>SUM(AB34:AB43)</f>
        <v>163303.1118107684</v>
      </c>
      <c r="AC44" s="136">
        <f>SUM(AC34:AC43)</f>
        <v>6185736.0261856485</v>
      </c>
      <c r="AD44" s="136">
        <f>SUM(AD34:AD43)</f>
        <v>6349039.1379964165</v>
      </c>
    </row>
    <row r="45" spans="1:30" ht="13.5" thickTop="1">
      <c r="B45" s="39"/>
    </row>
    <row r="46" spans="1:30">
      <c r="B46" s="157"/>
      <c r="D46" s="244"/>
      <c r="E46" s="244"/>
      <c r="F46" s="244">
        <f>F17+F18+F32+F44</f>
        <v>3608694.2100000004</v>
      </c>
      <c r="G46" s="244"/>
      <c r="H46" s="244"/>
      <c r="I46" s="244"/>
      <c r="J46" s="244">
        <f>J17+J18+J32+J44</f>
        <v>5625170.6861474235</v>
      </c>
      <c r="K46" s="244"/>
      <c r="L46" s="244"/>
      <c r="M46" s="244"/>
      <c r="N46" s="244">
        <f>N17+N18+N32+N44</f>
        <v>13995944.146375058</v>
      </c>
      <c r="O46" s="244"/>
      <c r="P46" s="244"/>
      <c r="Q46" s="244"/>
      <c r="R46" s="244">
        <f>R17+R18+R32+R44</f>
        <v>13974332.601168476</v>
      </c>
      <c r="S46" s="244"/>
      <c r="T46" s="244"/>
      <c r="U46" s="244"/>
      <c r="V46" s="244">
        <f>V17+V18+V32+V44</f>
        <v>12814581.961436719</v>
      </c>
      <c r="W46" s="244"/>
      <c r="X46" s="244"/>
      <c r="Y46" s="244"/>
      <c r="Z46" s="244">
        <f>Z17+Z18+Z32+Z44</f>
        <v>11487161.211399823</v>
      </c>
      <c r="AA46" s="244"/>
      <c r="AB46" s="244"/>
      <c r="AC46" s="244"/>
      <c r="AD46" s="244">
        <f>AD17+AD18+AD32+AD44</f>
        <v>11561334.478612628</v>
      </c>
    </row>
    <row r="47" spans="1:30">
      <c r="B47" s="67"/>
    </row>
  </sheetData>
  <mergeCells count="28">
    <mergeCell ref="AB1:AD1"/>
    <mergeCell ref="AB2:AD2"/>
    <mergeCell ref="AB3:AD3"/>
    <mergeCell ref="AB5:AD5"/>
    <mergeCell ref="X1:Z1"/>
    <mergeCell ref="X2:Z2"/>
    <mergeCell ref="X3:Z3"/>
    <mergeCell ref="X5:Z5"/>
    <mergeCell ref="T1:V1"/>
    <mergeCell ref="T2:V2"/>
    <mergeCell ref="T3:V3"/>
    <mergeCell ref="T5:V5"/>
    <mergeCell ref="P1:R1"/>
    <mergeCell ref="P2:R2"/>
    <mergeCell ref="P3:R3"/>
    <mergeCell ref="P5:R5"/>
    <mergeCell ref="D1:F1"/>
    <mergeCell ref="H1:J1"/>
    <mergeCell ref="L1:N1"/>
    <mergeCell ref="D2:F2"/>
    <mergeCell ref="H2:J2"/>
    <mergeCell ref="L2:N2"/>
    <mergeCell ref="H3:J3"/>
    <mergeCell ref="L3:N3"/>
    <mergeCell ref="D5:F5"/>
    <mergeCell ref="H5:J5"/>
    <mergeCell ref="L5:N5"/>
    <mergeCell ref="D3:F3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E81"/>
  <sheetViews>
    <sheetView workbookViewId="0">
      <pane xSplit="3" ySplit="3" topLeftCell="D13" activePane="bottomRight" state="frozen"/>
      <selection activeCell="K68" sqref="K68"/>
      <selection pane="topRight" activeCell="K68" sqref="K68"/>
      <selection pane="bottomLeft" activeCell="K68" sqref="K68"/>
      <selection pane="bottomRight" activeCell="J38" sqref="J38"/>
    </sheetView>
  </sheetViews>
  <sheetFormatPr defaultRowHeight="12.75"/>
  <cols>
    <col min="2" max="2" width="6.42578125" style="25" customWidth="1"/>
    <col min="3" max="3" width="43.7109375" style="25" customWidth="1"/>
    <col min="4" max="4" width="4.28515625" customWidth="1"/>
    <col min="5" max="7" width="10.7109375" customWidth="1"/>
    <col min="8" max="8" width="4.28515625" customWidth="1"/>
    <col min="9" max="11" width="11.140625" customWidth="1"/>
    <col min="12" max="12" width="4.28515625" customWidth="1"/>
    <col min="13" max="15" width="11.85546875" customWidth="1"/>
    <col min="16" max="16" width="4.28515625" customWidth="1"/>
    <col min="17" max="19" width="11.85546875" customWidth="1"/>
    <col min="20" max="20" width="4.28515625" customWidth="1"/>
    <col min="21" max="23" width="11.85546875" customWidth="1"/>
    <col min="24" max="24" width="4.28515625" customWidth="1"/>
    <col min="25" max="27" width="11.85546875" customWidth="1"/>
    <col min="28" max="28" width="4.28515625" customWidth="1"/>
    <col min="29" max="31" width="12" customWidth="1"/>
  </cols>
  <sheetData>
    <row r="1" spans="1:31">
      <c r="B1" s="94" t="str">
        <f ca="1">'Proj Mgt Capex'!$B$1</f>
        <v>Distributor Name :  UED</v>
      </c>
      <c r="C1" s="93"/>
      <c r="E1" s="270" t="str">
        <f ca="1">'AMI Data Inputs Summary'!$C$5</f>
        <v>Actual</v>
      </c>
      <c r="F1" s="271"/>
      <c r="G1" s="272"/>
      <c r="H1" s="106"/>
      <c r="I1" s="267" t="str">
        <f ca="1">'AMI Data Inputs Summary'!$D$5</f>
        <v>Actual</v>
      </c>
      <c r="J1" s="268"/>
      <c r="K1" s="269"/>
      <c r="L1" s="106"/>
      <c r="M1" s="267" t="str">
        <f ca="1">'AMI Data Inputs Summary'!$E$5</f>
        <v>Forecast</v>
      </c>
      <c r="N1" s="268"/>
      <c r="O1" s="269"/>
      <c r="P1" s="106"/>
      <c r="Q1" s="267" t="str">
        <f ca="1">'AMI Data Inputs Summary'!$F$5</f>
        <v>Forecast</v>
      </c>
      <c r="R1" s="268"/>
      <c r="S1" s="269"/>
      <c r="T1" s="106"/>
      <c r="U1" s="267" t="str">
        <f ca="1">'AMI Data Inputs Summary'!$G$5</f>
        <v>Forecast</v>
      </c>
      <c r="V1" s="268"/>
      <c r="W1" s="269"/>
      <c r="X1" s="106"/>
      <c r="Y1" s="267" t="str">
        <f ca="1">'AMI Data Inputs Summary'!$H$5</f>
        <v>Forecast</v>
      </c>
      <c r="Z1" s="268"/>
      <c r="AA1" s="269"/>
      <c r="AB1" s="106"/>
      <c r="AC1" s="267" t="str">
        <f ca="1">'AMI Data Inputs Summary'!$I$5</f>
        <v>Forecast</v>
      </c>
      <c r="AD1" s="268"/>
      <c r="AE1" s="269"/>
    </row>
    <row r="2" spans="1:31" ht="12.75" customHeight="1">
      <c r="E2" s="264" t="str">
        <f ca="1">'AMI Data Inputs Summary'!$C$7</f>
        <v>Nominal $</v>
      </c>
      <c r="F2" s="265"/>
      <c r="G2" s="266"/>
      <c r="H2" s="159"/>
      <c r="I2" s="264" t="str">
        <f ca="1">'AMI Data Inputs Summary'!$C$7</f>
        <v>Nominal $</v>
      </c>
      <c r="J2" s="265"/>
      <c r="K2" s="266"/>
      <c r="L2" s="159"/>
      <c r="M2" s="264" t="str">
        <f ca="1">'AMI Data Inputs Summary'!$C$7</f>
        <v>Nominal $</v>
      </c>
      <c r="N2" s="265"/>
      <c r="O2" s="266"/>
      <c r="P2" s="159"/>
      <c r="Q2" s="264" t="str">
        <f ca="1">'AMI Data Inputs Summary'!$F$7</f>
        <v>Real 2011 $</v>
      </c>
      <c r="R2" s="265"/>
      <c r="S2" s="266"/>
      <c r="T2" s="159"/>
      <c r="U2" s="264" t="str">
        <f ca="1">'AMI Data Inputs Summary'!$F$7</f>
        <v>Real 2011 $</v>
      </c>
      <c r="V2" s="265"/>
      <c r="W2" s="266"/>
      <c r="X2" s="159"/>
      <c r="Y2" s="264" t="str">
        <f ca="1">'AMI Data Inputs Summary'!$F$7</f>
        <v>Real 2011 $</v>
      </c>
      <c r="Z2" s="265"/>
      <c r="AA2" s="266"/>
      <c r="AB2" s="159"/>
      <c r="AC2" s="264" t="str">
        <f ca="1">'AMI Data Inputs Summary'!$F$7</f>
        <v>Real 2011 $</v>
      </c>
      <c r="AD2" s="265"/>
      <c r="AE2" s="266"/>
    </row>
    <row r="3" spans="1:31" ht="18">
      <c r="B3" s="24" t="s">
        <v>65</v>
      </c>
      <c r="C3" s="24"/>
      <c r="E3" s="267">
        <f ca="1">'AMI Data Inputs Summary'!$C$6</f>
        <v>2009</v>
      </c>
      <c r="F3" s="268"/>
      <c r="G3" s="269"/>
      <c r="H3" s="160"/>
      <c r="I3" s="267">
        <f ca="1">'AMI Data Inputs Summary'!$D$6</f>
        <v>2010</v>
      </c>
      <c r="J3" s="268"/>
      <c r="K3" s="269"/>
      <c r="L3" s="160"/>
      <c r="M3" s="267">
        <f ca="1">'AMI Data Inputs Summary'!$E$6</f>
        <v>2011</v>
      </c>
      <c r="N3" s="268"/>
      <c r="O3" s="269"/>
      <c r="P3" s="160"/>
      <c r="Q3" s="267">
        <f ca="1">'AMI Data Inputs Summary'!$F$6</f>
        <v>2012</v>
      </c>
      <c r="R3" s="268"/>
      <c r="S3" s="269"/>
      <c r="T3" s="160"/>
      <c r="U3" s="267">
        <f ca="1">'AMI Data Inputs Summary'!$G$6</f>
        <v>2013</v>
      </c>
      <c r="V3" s="268"/>
      <c r="W3" s="269"/>
      <c r="X3" s="160"/>
      <c r="Y3" s="267">
        <f ca="1">'AMI Data Inputs Summary'!$H$6</f>
        <v>2014</v>
      </c>
      <c r="Z3" s="268"/>
      <c r="AA3" s="269"/>
      <c r="AB3" s="160"/>
      <c r="AC3" s="267">
        <f ca="1">'AMI Data Inputs Summary'!$I$6</f>
        <v>2015</v>
      </c>
      <c r="AD3" s="268"/>
      <c r="AE3" s="269"/>
    </row>
    <row r="4" spans="1:31">
      <c r="C4" s="34"/>
    </row>
    <row r="5" spans="1:31">
      <c r="B5" s="238"/>
      <c r="C5" s="239"/>
    </row>
    <row r="6" spans="1:31">
      <c r="B6" s="68"/>
      <c r="C6" s="68" t="s">
        <v>66</v>
      </c>
      <c r="E6" s="261">
        <f>E$3</f>
        <v>2009</v>
      </c>
      <c r="F6" s="262"/>
      <c r="G6" s="263"/>
      <c r="H6" s="106"/>
      <c r="I6" s="261">
        <f>I$3</f>
        <v>2010</v>
      </c>
      <c r="J6" s="262"/>
      <c r="K6" s="263"/>
      <c r="L6" s="106"/>
      <c r="M6" s="261">
        <f>M$3</f>
        <v>2011</v>
      </c>
      <c r="N6" s="262"/>
      <c r="O6" s="263"/>
      <c r="P6" s="106"/>
      <c r="Q6" s="261">
        <f>Q$3</f>
        <v>2012</v>
      </c>
      <c r="R6" s="262"/>
      <c r="S6" s="263"/>
      <c r="T6" s="106"/>
      <c r="U6" s="261">
        <f>U$3</f>
        <v>2013</v>
      </c>
      <c r="V6" s="262"/>
      <c r="W6" s="263"/>
      <c r="X6" s="106"/>
      <c r="Y6" s="261">
        <f>Y$3</f>
        <v>2014</v>
      </c>
      <c r="Z6" s="262"/>
      <c r="AA6" s="263"/>
      <c r="AB6" s="106"/>
      <c r="AC6" s="261">
        <f>AC$3</f>
        <v>2015</v>
      </c>
      <c r="AD6" s="262"/>
      <c r="AE6" s="263"/>
    </row>
    <row r="7" spans="1:31">
      <c r="C7" s="34"/>
      <c r="E7" s="90" t="s">
        <v>328</v>
      </c>
      <c r="F7" s="90" t="s">
        <v>5</v>
      </c>
      <c r="G7" s="90" t="s">
        <v>33</v>
      </c>
      <c r="H7" s="88"/>
      <c r="I7" s="90" t="str">
        <f>$E$7</f>
        <v>Contract</v>
      </c>
      <c r="J7" s="90" t="str">
        <f>$F$7</f>
        <v>Other</v>
      </c>
      <c r="K7" s="90" t="str">
        <f>$G$7</f>
        <v>Total</v>
      </c>
      <c r="L7" s="88"/>
      <c r="M7" s="90" t="str">
        <f>$E$7</f>
        <v>Contract</v>
      </c>
      <c r="N7" s="90" t="str">
        <f>$F$7</f>
        <v>Other</v>
      </c>
      <c r="O7" s="90" t="str">
        <f>$G$7</f>
        <v>Total</v>
      </c>
      <c r="P7" s="88"/>
      <c r="Q7" s="90" t="str">
        <f>$E$7</f>
        <v>Contract</v>
      </c>
      <c r="R7" s="90" t="str">
        <f>$F$7</f>
        <v>Other</v>
      </c>
      <c r="S7" s="90" t="str">
        <f>$G$7</f>
        <v>Total</v>
      </c>
      <c r="T7" s="88"/>
      <c r="U7" s="90" t="str">
        <f>$E$7</f>
        <v>Contract</v>
      </c>
      <c r="V7" s="90" t="str">
        <f>$F$7</f>
        <v>Other</v>
      </c>
      <c r="W7" s="90" t="str">
        <f>$G$7</f>
        <v>Total</v>
      </c>
      <c r="X7" s="88"/>
      <c r="Y7" s="90" t="str">
        <f>$E$7</f>
        <v>Contract</v>
      </c>
      <c r="Z7" s="90" t="str">
        <f>$F$7</f>
        <v>Other</v>
      </c>
      <c r="AA7" s="90" t="str">
        <f>$G$7</f>
        <v>Total</v>
      </c>
      <c r="AB7" s="88"/>
      <c r="AC7" s="90" t="str">
        <f>$E$7</f>
        <v>Contract</v>
      </c>
      <c r="AD7" s="90" t="str">
        <f>$F$7</f>
        <v>Other</v>
      </c>
      <c r="AE7" s="90" t="str">
        <f>$G$7</f>
        <v>Total</v>
      </c>
    </row>
    <row r="8" spans="1:31">
      <c r="A8" t="s">
        <v>246</v>
      </c>
      <c r="C8" s="69" t="s">
        <v>282</v>
      </c>
      <c r="E8" s="91">
        <f>4068133.3736438-322768</f>
        <v>3745365.3736438002</v>
      </c>
      <c r="F8" s="91">
        <v>0</v>
      </c>
      <c r="G8" s="119">
        <f>SUM(E8:F8)</f>
        <v>3745365.3736438002</v>
      </c>
      <c r="H8" s="120"/>
      <c r="I8" s="91">
        <v>4055972.4880709751</v>
      </c>
      <c r="J8" s="91">
        <v>40969.419071423988</v>
      </c>
      <c r="K8" s="119">
        <f>SUM(I8:J8)</f>
        <v>4096941.9071423989</v>
      </c>
      <c r="L8" s="120"/>
      <c r="M8" s="91">
        <v>2661795.350128999</v>
      </c>
      <c r="N8" s="91">
        <v>2004549.3754849536</v>
      </c>
      <c r="O8" s="119">
        <f>SUM(M8:N8)</f>
        <v>4666344.7256139526</v>
      </c>
      <c r="P8" s="120"/>
      <c r="Q8" s="91">
        <v>1254915.6496870348</v>
      </c>
      <c r="R8" s="91">
        <v>2547288.7513817181</v>
      </c>
      <c r="S8" s="119">
        <f>SUM(Q8:R8)</f>
        <v>3802204.4010687526</v>
      </c>
      <c r="T8" s="120"/>
      <c r="U8" s="91">
        <v>393234.40783140535</v>
      </c>
      <c r="V8" s="91">
        <v>2313141.6069156281</v>
      </c>
      <c r="W8" s="119">
        <f>SUM(U8:V8)</f>
        <v>2706376.0147470334</v>
      </c>
      <c r="X8" s="120"/>
      <c r="Y8" s="91">
        <v>0</v>
      </c>
      <c r="Z8" s="91">
        <v>2630274.6160825705</v>
      </c>
      <c r="AA8" s="119">
        <f>SUM(Y8:Z8)</f>
        <v>2630274.6160825705</v>
      </c>
      <c r="AB8" s="120"/>
      <c r="AC8" s="91">
        <v>0</v>
      </c>
      <c r="AD8" s="91">
        <v>2681506.4771109344</v>
      </c>
      <c r="AE8" s="119">
        <f>SUM(AC8:AD8)</f>
        <v>2681506.4771109344</v>
      </c>
    </row>
    <row r="9" spans="1:31">
      <c r="A9" t="s">
        <v>247</v>
      </c>
      <c r="C9" s="69" t="s">
        <v>283</v>
      </c>
      <c r="E9" s="91">
        <v>2269785.7515786001</v>
      </c>
      <c r="F9" s="91"/>
      <c r="G9" s="119">
        <f>SUM(E9:F9)</f>
        <v>2269785.7515786001</v>
      </c>
      <c r="H9" s="120"/>
      <c r="I9" s="91">
        <v>2012198.0318000005</v>
      </c>
      <c r="J9" s="91"/>
      <c r="K9" s="119">
        <f>SUM(I9:J9)</f>
        <v>2012198.0318000005</v>
      </c>
      <c r="L9" s="120"/>
      <c r="M9" s="91">
        <v>1935286.9188455588</v>
      </c>
      <c r="N9" s="91"/>
      <c r="O9" s="119">
        <f>SUM(M9:N9)</f>
        <v>1935286.9188455588</v>
      </c>
      <c r="P9" s="120"/>
      <c r="Q9" s="91">
        <v>1116323.9274723406</v>
      </c>
      <c r="R9" s="91"/>
      <c r="S9" s="119">
        <f>SUM(Q9:R9)</f>
        <v>1116323.9274723406</v>
      </c>
      <c r="T9" s="120"/>
      <c r="U9" s="91">
        <v>162592.02198901083</v>
      </c>
      <c r="V9" s="91"/>
      <c r="W9" s="119">
        <f>SUM(U9:V9)</f>
        <v>162592.02198901083</v>
      </c>
      <c r="X9" s="120"/>
      <c r="Y9" s="91">
        <v>-1.4059951668949238E-10</v>
      </c>
      <c r="Z9" s="91"/>
      <c r="AA9" s="119">
        <f>SUM(Y9:Z9)</f>
        <v>-1.4059951668949238E-10</v>
      </c>
      <c r="AB9" s="120"/>
      <c r="AC9" s="91">
        <v>0</v>
      </c>
      <c r="AD9" s="91"/>
      <c r="AE9" s="119">
        <f>SUM(AC9:AD9)</f>
        <v>0</v>
      </c>
    </row>
    <row r="10" spans="1:31">
      <c r="A10" t="s">
        <v>248</v>
      </c>
      <c r="C10" s="69" t="s">
        <v>284</v>
      </c>
      <c r="E10" s="91">
        <v>876402.9459471507</v>
      </c>
      <c r="F10" s="91">
        <v>0</v>
      </c>
      <c r="G10" s="119">
        <f>SUM(E10:F10)</f>
        <v>876402.9459471507</v>
      </c>
      <c r="H10" s="120"/>
      <c r="I10" s="91">
        <v>739095.13190399995</v>
      </c>
      <c r="J10" s="91">
        <v>342522.22887080006</v>
      </c>
      <c r="K10" s="119">
        <f>SUM(I10:J10)</f>
        <v>1081617.3607747999</v>
      </c>
      <c r="L10" s="120"/>
      <c r="M10" s="91">
        <v>327728.16365720693</v>
      </c>
      <c r="N10" s="91">
        <v>4214776.40708589</v>
      </c>
      <c r="O10" s="119">
        <f>SUM(M10:N10)</f>
        <v>4542504.570743097</v>
      </c>
      <c r="P10" s="120"/>
      <c r="Q10" s="91">
        <v>0</v>
      </c>
      <c r="R10" s="91">
        <v>2770506.5474575125</v>
      </c>
      <c r="S10" s="119">
        <f>SUM(Q10:R10)</f>
        <v>2770506.5474575125</v>
      </c>
      <c r="T10" s="120"/>
      <c r="U10" s="91">
        <v>0</v>
      </c>
      <c r="V10" s="91">
        <v>2799208.6172772935</v>
      </c>
      <c r="W10" s="119">
        <f>SUM(U10:V10)</f>
        <v>2799208.6172772935</v>
      </c>
      <c r="X10" s="120"/>
      <c r="Y10" s="91">
        <v>0</v>
      </c>
      <c r="Z10" s="91">
        <v>3323376.4492783486</v>
      </c>
      <c r="AA10" s="119">
        <f>SUM(Y10:Z10)</f>
        <v>3323376.4492783486</v>
      </c>
      <c r="AB10" s="120"/>
      <c r="AC10" s="91">
        <v>0</v>
      </c>
      <c r="AD10" s="91">
        <v>3327219.5152609423</v>
      </c>
      <c r="AE10" s="119">
        <f>SUM(AC10:AD10)</f>
        <v>3327219.5152609423</v>
      </c>
    </row>
    <row r="11" spans="1:31">
      <c r="A11" t="s">
        <v>249</v>
      </c>
      <c r="C11" s="69" t="s">
        <v>285</v>
      </c>
      <c r="E11" s="91"/>
      <c r="F11" s="91">
        <v>0</v>
      </c>
      <c r="G11" s="119">
        <f>SUM(E11:F11)</f>
        <v>0</v>
      </c>
      <c r="H11" s="120"/>
      <c r="I11" s="91"/>
      <c r="J11" s="91">
        <v>0</v>
      </c>
      <c r="K11" s="119">
        <f>SUM(I11:J11)</f>
        <v>0</v>
      </c>
      <c r="L11" s="120"/>
      <c r="M11" s="91"/>
      <c r="N11" s="91">
        <v>196642.52189330439</v>
      </c>
      <c r="O11" s="119">
        <f>SUM(M11:N11)</f>
        <v>196642.52189330439</v>
      </c>
      <c r="P11" s="120"/>
      <c r="Q11" s="91"/>
      <c r="R11" s="91">
        <v>218664.65770501469</v>
      </c>
      <c r="S11" s="119">
        <f>SUM(Q11:R11)</f>
        <v>218664.65770501469</v>
      </c>
      <c r="T11" s="120"/>
      <c r="U11" s="91"/>
      <c r="V11" s="91">
        <v>189916.33207431008</v>
      </c>
      <c r="W11" s="119">
        <f>SUM(U11:V11)</f>
        <v>189916.33207431008</v>
      </c>
      <c r="X11" s="120"/>
      <c r="Y11" s="91"/>
      <c r="Z11" s="91">
        <v>171135.13270430441</v>
      </c>
      <c r="AA11" s="119">
        <f>SUM(Y11:Z11)</f>
        <v>171135.13270430441</v>
      </c>
      <c r="AB11" s="120"/>
      <c r="AC11" s="91"/>
      <c r="AD11" s="91">
        <v>174810.87117339848</v>
      </c>
      <c r="AE11" s="119">
        <f>SUM(AC11:AD11)</f>
        <v>174810.87117339848</v>
      </c>
    </row>
    <row r="12" spans="1:31">
      <c r="B12" s="33"/>
      <c r="C12" s="69"/>
      <c r="E12" s="91"/>
      <c r="F12" s="91"/>
      <c r="G12" s="119">
        <f>SUM(E12:F12)</f>
        <v>0</v>
      </c>
      <c r="H12" s="120"/>
      <c r="I12" s="91"/>
      <c r="J12" s="91"/>
      <c r="K12" s="119">
        <f>SUM(I12:J12)</f>
        <v>0</v>
      </c>
      <c r="L12" s="120"/>
      <c r="M12" s="91"/>
      <c r="N12" s="91"/>
      <c r="O12" s="119">
        <f>SUM(M12:N12)</f>
        <v>0</v>
      </c>
      <c r="P12" s="120"/>
      <c r="Q12" s="91"/>
      <c r="R12" s="91"/>
      <c r="S12" s="119">
        <f>SUM(Q12:R12)</f>
        <v>0</v>
      </c>
      <c r="T12" s="120"/>
      <c r="U12" s="91"/>
      <c r="V12" s="91"/>
      <c r="W12" s="119">
        <f>SUM(U12:V12)</f>
        <v>0</v>
      </c>
      <c r="X12" s="120"/>
      <c r="Y12" s="91"/>
      <c r="Z12" s="91"/>
      <c r="AA12" s="119">
        <f>SUM(Y12:Z12)</f>
        <v>0</v>
      </c>
      <c r="AB12" s="120"/>
      <c r="AC12" s="91"/>
      <c r="AD12" s="91"/>
      <c r="AE12" s="119">
        <f>SUM(AC12:AD12)</f>
        <v>0</v>
      </c>
    </row>
    <row r="13" spans="1:31" ht="13.5" thickBot="1">
      <c r="B13" s="33"/>
      <c r="C13" s="70"/>
      <c r="E13" s="123">
        <f>SUM(E8:E12)</f>
        <v>6891554.0711695505</v>
      </c>
      <c r="F13" s="123">
        <f>SUM(F8:F12)</f>
        <v>0</v>
      </c>
      <c r="G13" s="123">
        <f>SUM(G8:G12)</f>
        <v>6891554.0711695505</v>
      </c>
      <c r="H13" s="120"/>
      <c r="I13" s="123">
        <f>SUM(I8:I12)</f>
        <v>6807265.6517749764</v>
      </c>
      <c r="J13" s="123">
        <f>SUM(J8:J12)</f>
        <v>383491.64794222405</v>
      </c>
      <c r="K13" s="123">
        <f>SUM(K8:K12)</f>
        <v>7190757.2997171991</v>
      </c>
      <c r="L13" s="120"/>
      <c r="M13" s="123">
        <f>SUM(M8:M12)</f>
        <v>4924810.4326317646</v>
      </c>
      <c r="N13" s="123">
        <f>SUM(N8:N12)</f>
        <v>6415968.3044641484</v>
      </c>
      <c r="O13" s="123">
        <f>SUM(O8:O12)</f>
        <v>11340778.737095911</v>
      </c>
      <c r="P13" s="120"/>
      <c r="Q13" s="123">
        <f>SUM(Q8:Q12)</f>
        <v>2371239.5771593754</v>
      </c>
      <c r="R13" s="123">
        <f>SUM(R8:R12)</f>
        <v>5536459.9565442447</v>
      </c>
      <c r="S13" s="123">
        <f>SUM(S8:S12)</f>
        <v>7907699.5337036205</v>
      </c>
      <c r="T13" s="120"/>
      <c r="U13" s="123">
        <f>SUM(U8:U12)</f>
        <v>555826.42982041615</v>
      </c>
      <c r="V13" s="123">
        <f>SUM(V8:V12)</f>
        <v>5302266.5562672308</v>
      </c>
      <c r="W13" s="123">
        <f>SUM(W8:W12)</f>
        <v>5858092.9860876473</v>
      </c>
      <c r="X13" s="120"/>
      <c r="Y13" s="123">
        <f>SUM(Y8:Y12)</f>
        <v>-1.4059951668949238E-10</v>
      </c>
      <c r="Z13" s="123">
        <f>SUM(Z8:Z12)</f>
        <v>6124786.1980652232</v>
      </c>
      <c r="AA13" s="123">
        <f>SUM(AA8:AA12)</f>
        <v>6124786.1980652232</v>
      </c>
      <c r="AB13" s="120"/>
      <c r="AC13" s="123">
        <f>SUM(AC8:AC12)</f>
        <v>0</v>
      </c>
      <c r="AD13" s="123">
        <f>SUM(AD8:AD12)</f>
        <v>6183536.8635452753</v>
      </c>
      <c r="AE13" s="123">
        <f>SUM(AE8:AE12)</f>
        <v>6183536.8635452753</v>
      </c>
    </row>
    <row r="14" spans="1:31" ht="13.5" thickTop="1">
      <c r="B14" s="68"/>
      <c r="C14" s="68" t="s">
        <v>67</v>
      </c>
      <c r="E14" s="154"/>
      <c r="F14" s="154"/>
      <c r="G14" s="154"/>
      <c r="H14" s="120"/>
      <c r="I14" s="154"/>
      <c r="J14" s="154"/>
      <c r="K14" s="154"/>
      <c r="L14" s="120"/>
      <c r="M14" s="154"/>
      <c r="N14" s="154"/>
      <c r="O14" s="154"/>
      <c r="P14" s="120"/>
      <c r="Q14" s="154"/>
      <c r="R14" s="154"/>
      <c r="S14" s="154"/>
      <c r="T14" s="120"/>
      <c r="U14" s="154"/>
      <c r="V14" s="154"/>
      <c r="W14" s="154"/>
      <c r="X14" s="120"/>
      <c r="Y14" s="154"/>
      <c r="Z14" s="154"/>
      <c r="AA14" s="154"/>
      <c r="AB14" s="120"/>
      <c r="AC14" s="154"/>
      <c r="AD14" s="154"/>
      <c r="AE14" s="154"/>
    </row>
    <row r="15" spans="1:31">
      <c r="C15" s="3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</row>
    <row r="16" spans="1:31">
      <c r="A16" t="s">
        <v>250</v>
      </c>
      <c r="C16" s="69" t="s">
        <v>286</v>
      </c>
      <c r="E16" s="91"/>
      <c r="F16" s="91">
        <v>0</v>
      </c>
      <c r="G16" s="119">
        <f>SUM(E16:F16)</f>
        <v>0</v>
      </c>
      <c r="H16" s="120"/>
      <c r="I16" s="91"/>
      <c r="J16" s="91">
        <v>-78026.599999999977</v>
      </c>
      <c r="K16" s="119">
        <f>SUM(I16:J16)</f>
        <v>-78026.599999999977</v>
      </c>
      <c r="L16" s="120"/>
      <c r="M16" s="91"/>
      <c r="N16" s="91">
        <v>897449.43535320484</v>
      </c>
      <c r="O16" s="119">
        <f>SUM(M16:N16)</f>
        <v>897449.43535320484</v>
      </c>
      <c r="P16" s="120"/>
      <c r="Q16" s="91"/>
      <c r="R16" s="91">
        <v>1002034.7159678292</v>
      </c>
      <c r="S16" s="119">
        <f>SUM(Q16:R16)</f>
        <v>1002034.7159678292</v>
      </c>
      <c r="T16" s="120"/>
      <c r="U16" s="91"/>
      <c r="V16" s="91">
        <v>1036196.6396910184</v>
      </c>
      <c r="W16" s="119">
        <f>SUM(U16:V16)</f>
        <v>1036196.6396910184</v>
      </c>
      <c r="X16" s="120"/>
      <c r="Y16" s="91"/>
      <c r="Z16" s="91">
        <v>1058341.2721673988</v>
      </c>
      <c r="AA16" s="119">
        <f>SUM(Y16:Z16)</f>
        <v>1058341.2721673988</v>
      </c>
      <c r="AB16" s="120"/>
      <c r="AC16" s="91"/>
      <c r="AD16" s="91">
        <v>1090808.2374822502</v>
      </c>
      <c r="AE16" s="119">
        <f>SUM(AC16:AD16)</f>
        <v>1090808.2374822502</v>
      </c>
    </row>
    <row r="17" spans="1:31">
      <c r="A17" t="s">
        <v>251</v>
      </c>
      <c r="C17" s="69" t="s">
        <v>287</v>
      </c>
      <c r="E17" s="91"/>
      <c r="F17" s="91"/>
      <c r="G17" s="119">
        <f>SUM(E17:F17)</f>
        <v>0</v>
      </c>
      <c r="H17" s="120"/>
      <c r="I17" s="91"/>
      <c r="J17" s="91"/>
      <c r="K17" s="119">
        <f>SUM(I17:J17)</f>
        <v>0</v>
      </c>
      <c r="L17" s="120"/>
      <c r="M17" s="91"/>
      <c r="N17" s="91"/>
      <c r="O17" s="119">
        <f>SUM(M17:N17)</f>
        <v>0</v>
      </c>
      <c r="P17" s="120"/>
      <c r="Q17" s="91"/>
      <c r="R17" s="91"/>
      <c r="S17" s="119">
        <f>SUM(Q17:R17)</f>
        <v>0</v>
      </c>
      <c r="T17" s="120"/>
      <c r="U17" s="91"/>
      <c r="V17" s="91"/>
      <c r="W17" s="119">
        <f>SUM(U17:V17)</f>
        <v>0</v>
      </c>
      <c r="X17" s="120"/>
      <c r="Y17" s="91"/>
      <c r="Z17" s="91"/>
      <c r="AA17" s="119">
        <f>SUM(Y17:Z17)</f>
        <v>0</v>
      </c>
      <c r="AB17" s="120"/>
      <c r="AC17" s="91"/>
      <c r="AD17" s="91"/>
      <c r="AE17" s="119">
        <f>SUM(AC17:AD17)</f>
        <v>0</v>
      </c>
    </row>
    <row r="18" spans="1:31">
      <c r="A18" t="s">
        <v>252</v>
      </c>
      <c r="C18" s="69" t="s">
        <v>288</v>
      </c>
      <c r="E18" s="91"/>
      <c r="F18" s="91"/>
      <c r="G18" s="119">
        <f>SUM(E18:F18)</f>
        <v>0</v>
      </c>
      <c r="H18" s="120"/>
      <c r="I18" s="91"/>
      <c r="J18" s="91"/>
      <c r="K18" s="119">
        <f>SUM(I18:J18)</f>
        <v>0</v>
      </c>
      <c r="L18" s="120"/>
      <c r="M18" s="91"/>
      <c r="N18" s="91"/>
      <c r="O18" s="119">
        <f>SUM(M18:N18)</f>
        <v>0</v>
      </c>
      <c r="P18" s="120"/>
      <c r="Q18" s="91"/>
      <c r="R18" s="91"/>
      <c r="S18" s="119">
        <f>SUM(Q18:R18)</f>
        <v>0</v>
      </c>
      <c r="T18" s="120"/>
      <c r="U18" s="91"/>
      <c r="V18" s="91"/>
      <c r="W18" s="119">
        <f>SUM(U18:V18)</f>
        <v>0</v>
      </c>
      <c r="X18" s="120"/>
      <c r="Y18" s="91"/>
      <c r="Z18" s="91"/>
      <c r="AA18" s="119">
        <f>SUM(Y18:Z18)</f>
        <v>0</v>
      </c>
      <c r="AB18" s="120"/>
      <c r="AC18" s="91"/>
      <c r="AD18" s="91"/>
      <c r="AE18" s="119">
        <f>SUM(AC18:AD18)</f>
        <v>0</v>
      </c>
    </row>
    <row r="19" spans="1:31">
      <c r="A19" t="s">
        <v>253</v>
      </c>
      <c r="C19" s="69" t="s">
        <v>289</v>
      </c>
      <c r="E19" s="91"/>
      <c r="F19" s="91"/>
      <c r="G19" s="119">
        <f>SUM(E19:F19)</f>
        <v>0</v>
      </c>
      <c r="H19" s="120"/>
      <c r="I19" s="91"/>
      <c r="J19" s="91"/>
      <c r="K19" s="119">
        <f>SUM(I19:J19)</f>
        <v>0</v>
      </c>
      <c r="L19" s="120"/>
      <c r="M19" s="91"/>
      <c r="N19" s="91"/>
      <c r="O19" s="119">
        <f>SUM(M19:N19)</f>
        <v>0</v>
      </c>
      <c r="P19" s="120"/>
      <c r="Q19" s="91"/>
      <c r="R19" s="91"/>
      <c r="S19" s="119">
        <f>SUM(Q19:R19)</f>
        <v>0</v>
      </c>
      <c r="T19" s="120"/>
      <c r="U19" s="91"/>
      <c r="V19" s="91"/>
      <c r="W19" s="119">
        <f>SUM(U19:V19)</f>
        <v>0</v>
      </c>
      <c r="X19" s="120"/>
      <c r="Y19" s="91"/>
      <c r="Z19" s="91"/>
      <c r="AA19" s="119">
        <f>SUM(Y19:Z19)</f>
        <v>0</v>
      </c>
      <c r="AB19" s="120"/>
      <c r="AC19" s="91"/>
      <c r="AD19" s="91"/>
      <c r="AE19" s="119">
        <f>SUM(AC19:AD19)</f>
        <v>0</v>
      </c>
    </row>
    <row r="20" spans="1:31" ht="13.5" thickBot="1">
      <c r="C20" s="71"/>
      <c r="E20" s="123">
        <f>SUM(E16:E19)</f>
        <v>0</v>
      </c>
      <c r="F20" s="123">
        <f>SUM(F16:F19)</f>
        <v>0</v>
      </c>
      <c r="G20" s="123">
        <f>SUM(G16:G19)</f>
        <v>0</v>
      </c>
      <c r="H20" s="120"/>
      <c r="I20" s="123">
        <f>SUM(I16:I19)</f>
        <v>0</v>
      </c>
      <c r="J20" s="123">
        <f>SUM(J16:J19)</f>
        <v>-78026.599999999977</v>
      </c>
      <c r="K20" s="123">
        <f>SUM(K16:K19)</f>
        <v>-78026.599999999977</v>
      </c>
      <c r="L20" s="120"/>
      <c r="M20" s="123">
        <f>SUM(M16:M19)</f>
        <v>0</v>
      </c>
      <c r="N20" s="123">
        <f>SUM(N16:N19)</f>
        <v>897449.43535320484</v>
      </c>
      <c r="O20" s="123">
        <f>SUM(O16:O19)</f>
        <v>897449.43535320484</v>
      </c>
      <c r="P20" s="120"/>
      <c r="Q20" s="123">
        <f>SUM(Q16:Q19)</f>
        <v>0</v>
      </c>
      <c r="R20" s="123">
        <f>SUM(R16:R19)</f>
        <v>1002034.7159678292</v>
      </c>
      <c r="S20" s="123">
        <f>SUM(S16:S19)</f>
        <v>1002034.7159678292</v>
      </c>
      <c r="T20" s="120"/>
      <c r="U20" s="123">
        <f>SUM(U16:U19)</f>
        <v>0</v>
      </c>
      <c r="V20" s="123">
        <f>SUM(V16:V19)</f>
        <v>1036196.6396910184</v>
      </c>
      <c r="W20" s="123">
        <f>SUM(W16:W19)</f>
        <v>1036196.6396910184</v>
      </c>
      <c r="X20" s="120"/>
      <c r="Y20" s="123">
        <f>SUM(Y16:Y19)</f>
        <v>0</v>
      </c>
      <c r="Z20" s="123">
        <f>SUM(Z16:Z19)</f>
        <v>1058341.2721673988</v>
      </c>
      <c r="AA20" s="123">
        <f>SUM(AA16:AA19)</f>
        <v>1058341.2721673988</v>
      </c>
      <c r="AB20" s="120"/>
      <c r="AC20" s="123">
        <f>SUM(AC16:AC19)</f>
        <v>0</v>
      </c>
      <c r="AD20" s="123">
        <f>SUM(AD16:AD19)</f>
        <v>1090808.2374822502</v>
      </c>
      <c r="AE20" s="123">
        <f>SUM(AE16:AE19)</f>
        <v>1090808.2374822502</v>
      </c>
    </row>
    <row r="21" spans="1:31" ht="13.5" thickTop="1">
      <c r="B21" s="68"/>
      <c r="C21" s="68" t="s">
        <v>68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</row>
    <row r="22" spans="1:31">
      <c r="B22" s="34"/>
      <c r="C22" s="3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</row>
    <row r="23" spans="1:31">
      <c r="A23" t="s">
        <v>254</v>
      </c>
      <c r="B23" s="34"/>
      <c r="C23" s="69" t="s">
        <v>290</v>
      </c>
      <c r="E23" s="91"/>
      <c r="F23" s="91"/>
      <c r="G23" s="119">
        <f>SUM(E23:F23)</f>
        <v>0</v>
      </c>
      <c r="H23" s="120"/>
      <c r="I23" s="91"/>
      <c r="J23" s="91"/>
      <c r="K23" s="119">
        <f>SUM(I23:J23)</f>
        <v>0</v>
      </c>
      <c r="L23" s="120"/>
      <c r="M23" s="91"/>
      <c r="N23" s="91"/>
      <c r="O23" s="119">
        <f>SUM(M23:N23)</f>
        <v>0</v>
      </c>
      <c r="P23" s="120"/>
      <c r="Q23" s="91"/>
      <c r="R23" s="91"/>
      <c r="S23" s="119">
        <f>SUM(Q23:R23)</f>
        <v>0</v>
      </c>
      <c r="T23" s="120"/>
      <c r="U23" s="91"/>
      <c r="V23" s="91"/>
      <c r="W23" s="119">
        <f>SUM(U23:V23)</f>
        <v>0</v>
      </c>
      <c r="X23" s="120"/>
      <c r="Y23" s="91"/>
      <c r="Z23" s="91"/>
      <c r="AA23" s="119">
        <f>SUM(Y23:Z23)</f>
        <v>0</v>
      </c>
      <c r="AB23" s="120"/>
      <c r="AC23" s="91"/>
      <c r="AD23" s="91"/>
      <c r="AE23" s="119">
        <f>SUM(AC23:AD23)</f>
        <v>0</v>
      </c>
    </row>
    <row r="24" spans="1:31">
      <c r="A24" t="s">
        <v>255</v>
      </c>
      <c r="B24" s="34"/>
      <c r="C24" s="69" t="s">
        <v>291</v>
      </c>
      <c r="E24" s="91"/>
      <c r="F24" s="91"/>
      <c r="G24" s="119">
        <f>SUM(E24:F24)</f>
        <v>0</v>
      </c>
      <c r="H24" s="120"/>
      <c r="I24" s="91"/>
      <c r="J24" s="91"/>
      <c r="K24" s="119">
        <f>SUM(I24:J24)</f>
        <v>0</v>
      </c>
      <c r="L24" s="120"/>
      <c r="M24" s="91"/>
      <c r="N24" s="91"/>
      <c r="O24" s="119">
        <f>SUM(M24:N24)</f>
        <v>0</v>
      </c>
      <c r="P24" s="120"/>
      <c r="Q24" s="91"/>
      <c r="R24" s="91"/>
      <c r="S24" s="119">
        <f>SUM(Q24:R24)</f>
        <v>0</v>
      </c>
      <c r="T24" s="120"/>
      <c r="U24" s="91"/>
      <c r="V24" s="91"/>
      <c r="W24" s="119">
        <f>SUM(U24:V24)</f>
        <v>0</v>
      </c>
      <c r="X24" s="120"/>
      <c r="Y24" s="91"/>
      <c r="Z24" s="91"/>
      <c r="AA24" s="119">
        <f>SUM(Y24:Z24)</f>
        <v>0</v>
      </c>
      <c r="AB24" s="120"/>
      <c r="AC24" s="91"/>
      <c r="AD24" s="91"/>
      <c r="AE24" s="119">
        <f>SUM(AC24:AD24)</f>
        <v>0</v>
      </c>
    </row>
    <row r="25" spans="1:31">
      <c r="B25" s="34"/>
      <c r="C25" s="69"/>
      <c r="E25" s="91"/>
      <c r="F25" s="91"/>
      <c r="G25" s="119">
        <f>SUM(E25:F25)</f>
        <v>0</v>
      </c>
      <c r="H25" s="120"/>
      <c r="I25" s="91"/>
      <c r="J25" s="91"/>
      <c r="K25" s="119">
        <f>SUM(I25:J25)</f>
        <v>0</v>
      </c>
      <c r="L25" s="120"/>
      <c r="M25" s="91"/>
      <c r="N25" s="91"/>
      <c r="O25" s="119">
        <f>SUM(M25:N25)</f>
        <v>0</v>
      </c>
      <c r="P25" s="120"/>
      <c r="Q25" s="91"/>
      <c r="R25" s="91"/>
      <c r="S25" s="119">
        <f>SUM(Q25:R25)</f>
        <v>0</v>
      </c>
      <c r="T25" s="120"/>
      <c r="U25" s="91"/>
      <c r="V25" s="91"/>
      <c r="W25" s="119">
        <f>SUM(U25:V25)</f>
        <v>0</v>
      </c>
      <c r="X25" s="120"/>
      <c r="Y25" s="91"/>
      <c r="Z25" s="91"/>
      <c r="AA25" s="119">
        <f>SUM(Y25:Z25)</f>
        <v>0</v>
      </c>
      <c r="AB25" s="120"/>
      <c r="AC25" s="91"/>
      <c r="AD25" s="91"/>
      <c r="AE25" s="119">
        <f>SUM(AC25:AD25)</f>
        <v>0</v>
      </c>
    </row>
    <row r="26" spans="1:31">
      <c r="B26" s="34"/>
      <c r="C26" s="69"/>
      <c r="E26" s="91"/>
      <c r="F26" s="91"/>
      <c r="G26" s="119">
        <f>SUM(E26:F26)</f>
        <v>0</v>
      </c>
      <c r="H26" s="120"/>
      <c r="I26" s="91"/>
      <c r="J26" s="91"/>
      <c r="K26" s="119">
        <f>SUM(I26:J26)</f>
        <v>0</v>
      </c>
      <c r="L26" s="120"/>
      <c r="M26" s="91"/>
      <c r="N26" s="91"/>
      <c r="O26" s="119">
        <f>SUM(M26:N26)</f>
        <v>0</v>
      </c>
      <c r="P26" s="120"/>
      <c r="Q26" s="91"/>
      <c r="R26" s="91"/>
      <c r="S26" s="119">
        <f>SUM(Q26:R26)</f>
        <v>0</v>
      </c>
      <c r="T26" s="120"/>
      <c r="U26" s="91"/>
      <c r="V26" s="91"/>
      <c r="W26" s="119">
        <f>SUM(U26:V26)</f>
        <v>0</v>
      </c>
      <c r="X26" s="120"/>
      <c r="Y26" s="91"/>
      <c r="Z26" s="91"/>
      <c r="AA26" s="119">
        <f>SUM(Y26:Z26)</f>
        <v>0</v>
      </c>
      <c r="AB26" s="120"/>
      <c r="AC26" s="91"/>
      <c r="AD26" s="91"/>
      <c r="AE26" s="119">
        <f>SUM(AC26:AD26)</f>
        <v>0</v>
      </c>
    </row>
    <row r="27" spans="1:31" ht="13.5" thickBot="1">
      <c r="B27" s="34"/>
      <c r="C27" s="229"/>
      <c r="E27" s="241">
        <f>SUM(E23:E26)</f>
        <v>0</v>
      </c>
      <c r="F27" s="241">
        <f>SUM(F23:F26)</f>
        <v>0</v>
      </c>
      <c r="G27" s="241">
        <f>SUM(G23:G26)</f>
        <v>0</v>
      </c>
      <c r="H27" s="120"/>
      <c r="I27" s="123">
        <f>SUM(I23:I26)</f>
        <v>0</v>
      </c>
      <c r="J27" s="123">
        <f>SUM(J23:J26)</f>
        <v>0</v>
      </c>
      <c r="K27" s="123">
        <f>SUM(K23:K26)</f>
        <v>0</v>
      </c>
      <c r="L27" s="120"/>
      <c r="M27" s="123">
        <f>SUM(M23:M26)</f>
        <v>0</v>
      </c>
      <c r="N27" s="123">
        <f>SUM(N23:N26)</f>
        <v>0</v>
      </c>
      <c r="O27" s="123">
        <f>SUM(O23:O26)</f>
        <v>0</v>
      </c>
      <c r="P27" s="120"/>
      <c r="Q27" s="123">
        <f>SUM(Q23:Q26)</f>
        <v>0</v>
      </c>
      <c r="R27" s="123">
        <f>SUM(R23:R26)</f>
        <v>0</v>
      </c>
      <c r="S27" s="123">
        <f>SUM(S23:S26)</f>
        <v>0</v>
      </c>
      <c r="T27" s="120"/>
      <c r="U27" s="123">
        <f>SUM(U23:U26)</f>
        <v>0</v>
      </c>
      <c r="V27" s="123">
        <f>SUM(V23:V26)</f>
        <v>0</v>
      </c>
      <c r="W27" s="123">
        <f>SUM(W23:W26)</f>
        <v>0</v>
      </c>
      <c r="X27" s="120"/>
      <c r="Y27" s="123">
        <f>SUM(Y23:Y26)</f>
        <v>0</v>
      </c>
      <c r="Z27" s="123">
        <f>SUM(Z23:Z26)</f>
        <v>0</v>
      </c>
      <c r="AA27" s="123">
        <f>SUM(AA23:AA26)</f>
        <v>0</v>
      </c>
      <c r="AB27" s="120"/>
      <c r="AC27" s="123">
        <f>SUM(AC23:AC26)</f>
        <v>0</v>
      </c>
      <c r="AD27" s="123">
        <f>SUM(AD23:AD26)</f>
        <v>0</v>
      </c>
      <c r="AE27" s="123">
        <f>SUM(AE23:AE26)</f>
        <v>0</v>
      </c>
    </row>
    <row r="28" spans="1:31" ht="13.5" thickTop="1">
      <c r="A28" s="230"/>
      <c r="B28" s="231"/>
      <c r="C28" s="232"/>
      <c r="D28" s="230"/>
      <c r="E28" s="233"/>
      <c r="F28" s="233"/>
      <c r="G28" s="234"/>
      <c r="H28" s="234"/>
      <c r="I28" s="233"/>
      <c r="J28" s="233"/>
      <c r="K28" s="234"/>
      <c r="L28" s="234"/>
      <c r="M28" s="233"/>
      <c r="N28" s="233"/>
      <c r="O28" s="234"/>
      <c r="P28" s="234"/>
      <c r="Q28" s="233"/>
      <c r="R28" s="233"/>
      <c r="S28" s="234"/>
      <c r="T28" s="234"/>
      <c r="U28" s="233"/>
      <c r="V28" s="233"/>
      <c r="W28" s="234"/>
      <c r="X28" s="234"/>
      <c r="Y28" s="233"/>
      <c r="Z28" s="233"/>
      <c r="AA28" s="234"/>
      <c r="AB28" s="234"/>
      <c r="AC28" s="233"/>
      <c r="AD28" s="233"/>
      <c r="AE28" s="234"/>
    </row>
    <row r="29" spans="1:31">
      <c r="B29" s="68"/>
      <c r="C29" s="68" t="s">
        <v>69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</row>
    <row r="30" spans="1:31"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</row>
    <row r="31" spans="1:31">
      <c r="A31" t="s">
        <v>256</v>
      </c>
      <c r="B31" s="33"/>
      <c r="C31" s="69" t="s">
        <v>292</v>
      </c>
      <c r="E31" s="91"/>
      <c r="F31" s="91"/>
      <c r="G31" s="119">
        <f>SUM(E31:F31)</f>
        <v>0</v>
      </c>
      <c r="H31" s="120"/>
      <c r="I31" s="91"/>
      <c r="J31" s="91"/>
      <c r="K31" s="119">
        <f>SUM(I31:J31)</f>
        <v>0</v>
      </c>
      <c r="L31" s="120"/>
      <c r="M31" s="91"/>
      <c r="N31" s="91"/>
      <c r="O31" s="119">
        <f>SUM(M31:N31)</f>
        <v>0</v>
      </c>
      <c r="P31" s="120"/>
      <c r="Q31" s="91"/>
      <c r="R31" s="91"/>
      <c r="S31" s="119">
        <f>SUM(Q31:R31)</f>
        <v>0</v>
      </c>
      <c r="T31" s="120"/>
      <c r="U31" s="91"/>
      <c r="V31" s="91"/>
      <c r="W31" s="119">
        <f>SUM(U31:V31)</f>
        <v>0</v>
      </c>
      <c r="X31" s="120"/>
      <c r="Y31" s="91"/>
      <c r="Z31" s="91"/>
      <c r="AA31" s="119">
        <f>SUM(Y31:Z31)</f>
        <v>0</v>
      </c>
      <c r="AB31" s="120"/>
      <c r="AC31" s="91"/>
      <c r="AD31" s="91"/>
      <c r="AE31" s="119">
        <f>SUM(AC31:AD31)</f>
        <v>0</v>
      </c>
    </row>
    <row r="32" spans="1:31">
      <c r="A32" t="s">
        <v>257</v>
      </c>
      <c r="B32" s="33"/>
      <c r="C32" s="69" t="s">
        <v>293</v>
      </c>
      <c r="E32" s="91"/>
      <c r="F32" s="91"/>
      <c r="G32" s="119">
        <f>SUM(E32:F32)</f>
        <v>0</v>
      </c>
      <c r="H32" s="120"/>
      <c r="I32" s="91"/>
      <c r="J32" s="91"/>
      <c r="K32" s="119">
        <f>SUM(I32:J32)</f>
        <v>0</v>
      </c>
      <c r="L32" s="120"/>
      <c r="M32" s="91"/>
      <c r="N32" s="91"/>
      <c r="O32" s="119">
        <f>SUM(M32:N32)</f>
        <v>0</v>
      </c>
      <c r="P32" s="120"/>
      <c r="Q32" s="91"/>
      <c r="R32" s="91"/>
      <c r="S32" s="119">
        <f>SUM(Q32:R32)</f>
        <v>0</v>
      </c>
      <c r="T32" s="120"/>
      <c r="U32" s="91"/>
      <c r="V32" s="91"/>
      <c r="W32" s="119">
        <f>SUM(U32:V32)</f>
        <v>0</v>
      </c>
      <c r="X32" s="120"/>
      <c r="Y32" s="91"/>
      <c r="Z32" s="91"/>
      <c r="AA32" s="119">
        <f>SUM(Y32:Z32)</f>
        <v>0</v>
      </c>
      <c r="AB32" s="120"/>
      <c r="AC32" s="91"/>
      <c r="AD32" s="91"/>
      <c r="AE32" s="119">
        <f>SUM(AC32:AD32)</f>
        <v>0</v>
      </c>
    </row>
    <row r="33" spans="1:31">
      <c r="A33" t="s">
        <v>258</v>
      </c>
      <c r="B33" s="33"/>
      <c r="C33" s="69" t="s">
        <v>294</v>
      </c>
      <c r="E33" s="91"/>
      <c r="F33" s="91">
        <v>0</v>
      </c>
      <c r="G33" s="119">
        <f>SUM(E33:F33)</f>
        <v>0</v>
      </c>
      <c r="H33" s="120"/>
      <c r="I33" s="91"/>
      <c r="J33" s="91">
        <v>622264.9016000001</v>
      </c>
      <c r="K33" s="119">
        <f>SUM(I33:J33)</f>
        <v>622264.9016000001</v>
      </c>
      <c r="L33" s="120"/>
      <c r="M33" s="91"/>
      <c r="N33" s="91">
        <v>1628143.7601302243</v>
      </c>
      <c r="O33" s="119">
        <f>SUM(M33:N33)</f>
        <v>1628143.7601302243</v>
      </c>
      <c r="P33" s="120"/>
      <c r="Q33" s="91"/>
      <c r="R33" s="91">
        <v>2029366.4275403498</v>
      </c>
      <c r="S33" s="119">
        <f>SUM(Q33:R33)</f>
        <v>2029366.4275403498</v>
      </c>
      <c r="T33" s="120"/>
      <c r="U33" s="91"/>
      <c r="V33" s="91">
        <v>496515.92783094681</v>
      </c>
      <c r="W33" s="119">
        <f>SUM(U33:V33)</f>
        <v>496515.92783094681</v>
      </c>
      <c r="X33" s="120"/>
      <c r="Y33" s="91"/>
      <c r="Z33" s="91">
        <v>0</v>
      </c>
      <c r="AA33" s="119">
        <f>SUM(Y33:Z33)</f>
        <v>0</v>
      </c>
      <c r="AB33" s="120"/>
      <c r="AC33" s="91"/>
      <c r="AD33" s="91">
        <v>0</v>
      </c>
      <c r="AE33" s="119">
        <f>SUM(AC33:AD33)</f>
        <v>0</v>
      </c>
    </row>
    <row r="34" spans="1:31" ht="13.5" thickBot="1">
      <c r="E34" s="241">
        <f>SUM(E31:E33)</f>
        <v>0</v>
      </c>
      <c r="F34" s="241">
        <f>SUM(F31:F33)</f>
        <v>0</v>
      </c>
      <c r="G34" s="241">
        <f>SUM(G31:G33)</f>
        <v>0</v>
      </c>
      <c r="H34" s="120"/>
      <c r="I34" s="123">
        <f>SUM(I31:I33)</f>
        <v>0</v>
      </c>
      <c r="J34" s="123">
        <f>SUM(J31:J33)</f>
        <v>622264.9016000001</v>
      </c>
      <c r="K34" s="123">
        <f>SUM(K31:K33)</f>
        <v>622264.9016000001</v>
      </c>
      <c r="L34" s="120"/>
      <c r="M34" s="123">
        <f>SUM(M31:M33)</f>
        <v>0</v>
      </c>
      <c r="N34" s="123">
        <f>SUM(N31:N33)</f>
        <v>1628143.7601302243</v>
      </c>
      <c r="O34" s="123">
        <f>SUM(O31:O33)</f>
        <v>1628143.7601302243</v>
      </c>
      <c r="P34" s="120"/>
      <c r="Q34" s="123">
        <f>SUM(Q31:Q33)</f>
        <v>0</v>
      </c>
      <c r="R34" s="123">
        <f>SUM(R31:R33)</f>
        <v>2029366.4275403498</v>
      </c>
      <c r="S34" s="123">
        <f>SUM(S31:S33)</f>
        <v>2029366.4275403498</v>
      </c>
      <c r="T34" s="120"/>
      <c r="U34" s="123">
        <f>SUM(U31:U33)</f>
        <v>0</v>
      </c>
      <c r="V34" s="123">
        <f>SUM(V31:V33)</f>
        <v>496515.92783094681</v>
      </c>
      <c r="W34" s="123">
        <f>SUM(W31:W33)</f>
        <v>496515.92783094681</v>
      </c>
      <c r="X34" s="120"/>
      <c r="Y34" s="123">
        <f>SUM(Y31:Y33)</f>
        <v>0</v>
      </c>
      <c r="Z34" s="123">
        <f>SUM(Z31:Z33)</f>
        <v>0</v>
      </c>
      <c r="AA34" s="123">
        <f>SUM(AA31:AA33)</f>
        <v>0</v>
      </c>
      <c r="AB34" s="120"/>
      <c r="AC34" s="123">
        <f>SUM(AC31:AC33)</f>
        <v>0</v>
      </c>
      <c r="AD34" s="123">
        <f>SUM(AD31:AD33)</f>
        <v>0</v>
      </c>
      <c r="AE34" s="123">
        <f>SUM(AE31:AE33)</f>
        <v>0</v>
      </c>
    </row>
    <row r="35" spans="1:31" ht="13.5" thickTop="1">
      <c r="B35" s="235"/>
      <c r="C35" s="68" t="s">
        <v>361</v>
      </c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</row>
    <row r="36" spans="1:31">
      <c r="B36" s="236"/>
      <c r="C36" s="236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</row>
    <row r="37" spans="1:31">
      <c r="B37" s="237"/>
      <c r="C37" s="69" t="s">
        <v>362</v>
      </c>
      <c r="E37" s="91"/>
      <c r="F37" s="91"/>
      <c r="G37" s="119">
        <f>SUM(E37:F37)</f>
        <v>0</v>
      </c>
      <c r="H37" s="120"/>
      <c r="I37" s="91"/>
      <c r="J37" s="91"/>
      <c r="K37" s="119">
        <f>SUM(I37:J37)</f>
        <v>0</v>
      </c>
      <c r="L37" s="120"/>
      <c r="M37" s="91"/>
      <c r="N37" s="91">
        <v>100000</v>
      </c>
      <c r="O37" s="119">
        <f>SUM(M37:N37)</f>
        <v>100000</v>
      </c>
      <c r="P37" s="120"/>
      <c r="Q37" s="91"/>
      <c r="R37" s="91">
        <v>100000</v>
      </c>
      <c r="S37" s="119">
        <f>SUM(Q37:R37)</f>
        <v>100000</v>
      </c>
      <c r="T37" s="120"/>
      <c r="U37" s="91"/>
      <c r="V37" s="91">
        <v>100000</v>
      </c>
      <c r="W37" s="119">
        <f>SUM(U37:V37)</f>
        <v>100000</v>
      </c>
      <c r="X37" s="120"/>
      <c r="Y37" s="91"/>
      <c r="Z37" s="91">
        <v>100000</v>
      </c>
      <c r="AA37" s="119">
        <f>SUM(Y37:Z37)</f>
        <v>100000</v>
      </c>
      <c r="AB37" s="120"/>
      <c r="AC37" s="91"/>
      <c r="AD37" s="91">
        <v>100000</v>
      </c>
      <c r="AE37" s="119">
        <f>SUM(AC37:AD37)</f>
        <v>100000</v>
      </c>
    </row>
    <row r="38" spans="1:31">
      <c r="B38" s="237"/>
      <c r="C38" s="69" t="s">
        <v>363</v>
      </c>
      <c r="E38" s="91"/>
      <c r="F38" s="91">
        <v>3523000</v>
      </c>
      <c r="G38" s="119">
        <f>SUM(E38:F38)</f>
        <v>3523000</v>
      </c>
      <c r="H38" s="120"/>
      <c r="I38" s="91"/>
      <c r="J38" s="91">
        <v>1412631</v>
      </c>
      <c r="K38" s="119">
        <f>SUM(I38:J38)</f>
        <v>1412631</v>
      </c>
      <c r="L38" s="120"/>
      <c r="M38" s="91"/>
      <c r="N38" s="91">
        <v>400000</v>
      </c>
      <c r="O38" s="119">
        <f>SUM(M38:N38)</f>
        <v>400000</v>
      </c>
      <c r="P38" s="120"/>
      <c r="Q38" s="91"/>
      <c r="R38" s="91">
        <f>1959316.60268674+400000</f>
        <v>2359316.60268674</v>
      </c>
      <c r="S38" s="119">
        <f>SUM(Q38:R38)</f>
        <v>2359316.60268674</v>
      </c>
      <c r="T38" s="120"/>
      <c r="U38" s="91"/>
      <c r="V38" s="91">
        <f>1937903.61288153+400000</f>
        <v>2337903.6128815301</v>
      </c>
      <c r="W38" s="119">
        <f>SUM(U38:V38)</f>
        <v>2337903.6128815301</v>
      </c>
      <c r="X38" s="120"/>
      <c r="Y38" s="91"/>
      <c r="Z38" s="91">
        <f>1768457.22588902+400000</f>
        <v>2168457.2258890197</v>
      </c>
      <c r="AA38" s="119">
        <f>SUM(Y38:Z38)</f>
        <v>2168457.2258890197</v>
      </c>
      <c r="AB38" s="120"/>
      <c r="AC38" s="91"/>
      <c r="AD38" s="91">
        <f>1802682.34785553+400000</f>
        <v>2202682.3478555297</v>
      </c>
      <c r="AE38" s="119">
        <f>SUM(AC38:AD38)</f>
        <v>2202682.3478555297</v>
      </c>
    </row>
    <row r="39" spans="1:31">
      <c r="B39" s="237"/>
      <c r="C39" s="69" t="s">
        <v>5</v>
      </c>
      <c r="E39" s="91"/>
      <c r="F39" s="91"/>
      <c r="G39" s="119">
        <f>SUM(E39:F39)</f>
        <v>0</v>
      </c>
      <c r="H39" s="120"/>
      <c r="I39" s="91"/>
      <c r="J39" s="91"/>
      <c r="K39" s="119">
        <f>SUM(I39:J39)</f>
        <v>0</v>
      </c>
      <c r="L39" s="120"/>
      <c r="M39" s="91"/>
      <c r="N39" s="91"/>
      <c r="O39" s="119">
        <f>SUM(M39:N39)</f>
        <v>0</v>
      </c>
      <c r="P39" s="120"/>
      <c r="Q39" s="91">
        <v>535835.64752408082</v>
      </c>
      <c r="R39" s="91"/>
      <c r="S39" s="119">
        <f>SUM(Q39:R39)</f>
        <v>535835.64752408082</v>
      </c>
      <c r="T39" s="120"/>
      <c r="U39" s="91">
        <v>223264.85313503366</v>
      </c>
      <c r="V39" s="91">
        <v>312570.79438904714</v>
      </c>
      <c r="W39" s="119">
        <f>SUM(U39:V39)</f>
        <v>535835.64752408082</v>
      </c>
      <c r="X39" s="120"/>
      <c r="Y39" s="91"/>
      <c r="Z39" s="91">
        <v>535835.64752408082</v>
      </c>
      <c r="AA39" s="119">
        <f>SUM(Y39:Z39)</f>
        <v>535835.64752408082</v>
      </c>
      <c r="AB39" s="120"/>
      <c r="AC39" s="91"/>
      <c r="AD39" s="91">
        <v>535835.64752408082</v>
      </c>
      <c r="AE39" s="119">
        <f>SUM(AC39:AD39)</f>
        <v>535835.64752408082</v>
      </c>
    </row>
    <row r="40" spans="1:31" ht="13.5" thickBot="1">
      <c r="E40" s="123">
        <f>SUM(E37:E39)</f>
        <v>0</v>
      </c>
      <c r="F40" s="123">
        <f>SUM(F37:F39)</f>
        <v>3523000</v>
      </c>
      <c r="G40" s="123">
        <f>SUM(G37:G39)</f>
        <v>3523000</v>
      </c>
      <c r="H40" s="120"/>
      <c r="I40" s="123">
        <f>SUM(I37:I39)</f>
        <v>0</v>
      </c>
      <c r="J40" s="123">
        <f>SUM(J37:J39)</f>
        <v>1412631</v>
      </c>
      <c r="K40" s="123">
        <f>SUM(K37:K39)</f>
        <v>1412631</v>
      </c>
      <c r="L40" s="120"/>
      <c r="M40" s="123">
        <f>SUM(M37:M39)</f>
        <v>0</v>
      </c>
      <c r="N40" s="123">
        <f>SUM(N37:N39)</f>
        <v>500000</v>
      </c>
      <c r="O40" s="123">
        <f>SUM(O37:O39)</f>
        <v>500000</v>
      </c>
      <c r="P40" s="120"/>
      <c r="Q40" s="123">
        <f>SUM(Q37:Q39)</f>
        <v>535835.64752408082</v>
      </c>
      <c r="R40" s="123">
        <f>SUM(R37:R39)</f>
        <v>2459316.60268674</v>
      </c>
      <c r="S40" s="123">
        <f>SUM(S37:S39)</f>
        <v>2995152.2502108207</v>
      </c>
      <c r="T40" s="120"/>
      <c r="U40" s="123">
        <f>SUM(U37:U39)</f>
        <v>223264.85313503366</v>
      </c>
      <c r="V40" s="123">
        <f>SUM(V37:V39)</f>
        <v>2750474.4072705773</v>
      </c>
      <c r="W40" s="123">
        <f>SUM(W37:W39)</f>
        <v>2973739.2604056108</v>
      </c>
      <c r="X40" s="120"/>
      <c r="Y40" s="123">
        <f>SUM(Y37:Y39)</f>
        <v>0</v>
      </c>
      <c r="Z40" s="123">
        <f>SUM(Z37:Z39)</f>
        <v>2804292.8734131004</v>
      </c>
      <c r="AA40" s="123">
        <f>SUM(AA37:AA39)</f>
        <v>2804292.8734131004</v>
      </c>
      <c r="AB40" s="120"/>
      <c r="AC40" s="123">
        <f>SUM(AC37:AC39)</f>
        <v>0</v>
      </c>
      <c r="AD40" s="123">
        <f>SUM(AD37:AD39)</f>
        <v>2838517.9953796105</v>
      </c>
      <c r="AE40" s="123">
        <f>SUM(AE37:AE39)</f>
        <v>2838517.9953796105</v>
      </c>
    </row>
    <row r="41" spans="1:31" ht="14.25" thickTop="1" thickBot="1">
      <c r="C41" s="72" t="s">
        <v>33</v>
      </c>
      <c r="E41" s="132">
        <f>E13+E20+E27+E34+E40</f>
        <v>6891554.0711695505</v>
      </c>
      <c r="F41" s="132">
        <f>F13+F20+F27+F34+F40</f>
        <v>3523000</v>
      </c>
      <c r="G41" s="123">
        <f>SUM(E41:F41)</f>
        <v>10414554.071169551</v>
      </c>
      <c r="H41" s="120"/>
      <c r="I41" s="132">
        <f>I13+I20+I27+I34+I40</f>
        <v>6807265.6517749764</v>
      </c>
      <c r="J41" s="132">
        <f>J13+J20+J27+J34+J40</f>
        <v>2340360.9495422244</v>
      </c>
      <c r="K41" s="123">
        <f>SUM(I41:J41)</f>
        <v>9147626.6013172008</v>
      </c>
      <c r="L41" s="120"/>
      <c r="M41" s="132">
        <f>M13+M20+M27+M34+M40</f>
        <v>4924810.4326317646</v>
      </c>
      <c r="N41" s="132">
        <f>N13+N20+N27+N34+N40</f>
        <v>9441561.4999475777</v>
      </c>
      <c r="O41" s="123">
        <f>SUM(M41:N41)</f>
        <v>14366371.932579342</v>
      </c>
      <c r="P41" s="120"/>
      <c r="Q41" s="132">
        <f>Q13+Q20+Q27+Q34+Q40</f>
        <v>2907075.2246834561</v>
      </c>
      <c r="R41" s="132">
        <f>R13+R20+R27+R34+R40</f>
        <v>11027177.702739164</v>
      </c>
      <c r="S41" s="123">
        <f>SUM(Q41:R41)</f>
        <v>13934252.92742262</v>
      </c>
      <c r="T41" s="120"/>
      <c r="U41" s="132">
        <f>U13+U20+U27+U34+U40</f>
        <v>779091.28295544977</v>
      </c>
      <c r="V41" s="132">
        <f>V13+V20+V27+V34+V40</f>
        <v>9585453.5310597736</v>
      </c>
      <c r="W41" s="123">
        <f>SUM(U41:V41)</f>
        <v>10364544.814015223</v>
      </c>
      <c r="X41" s="120"/>
      <c r="Y41" s="132">
        <f>Y13+Y20+Y27+Y34+Y40</f>
        <v>-1.4059951668949238E-10</v>
      </c>
      <c r="Z41" s="132">
        <f>Z13+Z20+Z27+Z34+Z40</f>
        <v>9987420.3436457217</v>
      </c>
      <c r="AA41" s="123">
        <f>SUM(Y41:Z41)</f>
        <v>9987420.3436457217</v>
      </c>
      <c r="AB41" s="120"/>
      <c r="AC41" s="132">
        <f>AC13+AC20+AC27+AC34+AC40</f>
        <v>0</v>
      </c>
      <c r="AD41" s="132">
        <f>AD13+AD20+AD27+AD34+AD40</f>
        <v>10112863.096407136</v>
      </c>
      <c r="AE41" s="123">
        <f>SUM(AC41:AD41)</f>
        <v>10112863.096407136</v>
      </c>
    </row>
    <row r="42" spans="1:31" ht="13.5" thickTop="1">
      <c r="C42" s="73" t="s">
        <v>70</v>
      </c>
    </row>
    <row r="43" spans="1:31">
      <c r="C43" s="73"/>
    </row>
    <row r="44" spans="1:31">
      <c r="C44" s="73"/>
    </row>
    <row r="45" spans="1:31">
      <c r="C45" s="73"/>
    </row>
    <row r="46" spans="1:31">
      <c r="C46" s="73"/>
    </row>
    <row r="47" spans="1:31">
      <c r="C47" s="73"/>
    </row>
    <row r="48" spans="1:31">
      <c r="B48" s="74" t="s">
        <v>71</v>
      </c>
      <c r="C48" s="75"/>
    </row>
    <row r="49" spans="2:31">
      <c r="B49" s="76"/>
      <c r="C49" s="76" t="s">
        <v>66</v>
      </c>
    </row>
    <row r="50" spans="2:31">
      <c r="B50" s="77"/>
      <c r="C50" s="78"/>
    </row>
    <row r="51" spans="2:31">
      <c r="B51" s="77"/>
      <c r="C51" s="79" t="str">
        <f>C8</f>
        <v>Retailer Service Orders</v>
      </c>
      <c r="E51" s="91"/>
      <c r="F51" s="91"/>
      <c r="G51" s="119">
        <f>SUM(E51:F51)</f>
        <v>0</v>
      </c>
      <c r="H51" s="120"/>
      <c r="I51" s="91"/>
      <c r="J51" s="91"/>
      <c r="K51" s="119">
        <f>SUM(I51:J51)</f>
        <v>0</v>
      </c>
      <c r="L51" s="120"/>
      <c r="M51" s="91"/>
      <c r="N51" s="91"/>
      <c r="O51" s="119">
        <f>SUM(M51:N51)</f>
        <v>0</v>
      </c>
      <c r="P51" s="120"/>
      <c r="Q51" s="91"/>
      <c r="R51" s="91"/>
      <c r="S51" s="119">
        <f>SUM(Q51:R51)</f>
        <v>0</v>
      </c>
      <c r="T51" s="120"/>
      <c r="U51" s="91"/>
      <c r="V51" s="91"/>
      <c r="W51" s="119">
        <f>SUM(U51:V51)</f>
        <v>0</v>
      </c>
      <c r="X51" s="120"/>
      <c r="Y51" s="91"/>
      <c r="Z51" s="91"/>
      <c r="AA51" s="119">
        <f>SUM(Y51:Z51)</f>
        <v>0</v>
      </c>
      <c r="AB51" s="120"/>
      <c r="AC51" s="91"/>
      <c r="AD51" s="91"/>
      <c r="AE51" s="119">
        <f>SUM(AC51:AD51)</f>
        <v>0</v>
      </c>
    </row>
    <row r="52" spans="2:31">
      <c r="B52" s="77"/>
      <c r="C52" s="79" t="str">
        <f>C9</f>
        <v>Read Data &amp; Send</v>
      </c>
      <c r="E52" s="91"/>
      <c r="F52" s="91"/>
      <c r="G52" s="119">
        <f>SUM(E52:F52)</f>
        <v>0</v>
      </c>
      <c r="H52" s="120"/>
      <c r="I52" s="91"/>
      <c r="J52" s="91"/>
      <c r="K52" s="119">
        <f>SUM(I52:J52)</f>
        <v>0</v>
      </c>
      <c r="L52" s="120"/>
      <c r="M52" s="91"/>
      <c r="N52" s="91"/>
      <c r="O52" s="119">
        <f>SUM(M52:N52)</f>
        <v>0</v>
      </c>
      <c r="P52" s="120"/>
      <c r="Q52" s="91"/>
      <c r="R52" s="91"/>
      <c r="S52" s="119">
        <f>SUM(Q52:R52)</f>
        <v>0</v>
      </c>
      <c r="T52" s="120"/>
      <c r="U52" s="91"/>
      <c r="V52" s="91"/>
      <c r="W52" s="119">
        <f>SUM(U52:V52)</f>
        <v>0</v>
      </c>
      <c r="X52" s="120"/>
      <c r="Y52" s="91"/>
      <c r="Z52" s="91"/>
      <c r="AA52" s="119">
        <f>SUM(Y52:Z52)</f>
        <v>0</v>
      </c>
      <c r="AB52" s="120"/>
      <c r="AC52" s="91"/>
      <c r="AD52" s="91"/>
      <c r="AE52" s="119">
        <f>SUM(AC52:AD52)</f>
        <v>0</v>
      </c>
    </row>
    <row r="53" spans="2:31">
      <c r="B53" s="77"/>
      <c r="C53" s="79" t="str">
        <f>C10</f>
        <v>Manage Meter Assets</v>
      </c>
      <c r="E53" s="91"/>
      <c r="F53" s="91"/>
      <c r="G53" s="119">
        <f>SUM(E53:F53)</f>
        <v>0</v>
      </c>
      <c r="H53" s="120"/>
      <c r="I53" s="91"/>
      <c r="J53" s="91"/>
      <c r="K53" s="119">
        <f>SUM(I53:J53)</f>
        <v>0</v>
      </c>
      <c r="L53" s="120"/>
      <c r="M53" s="91"/>
      <c r="N53" s="91"/>
      <c r="O53" s="119">
        <f>SUM(M53:N53)</f>
        <v>0</v>
      </c>
      <c r="P53" s="120"/>
      <c r="Q53" s="91"/>
      <c r="R53" s="91"/>
      <c r="S53" s="119">
        <f>SUM(Q53:R53)</f>
        <v>0</v>
      </c>
      <c r="T53" s="120"/>
      <c r="U53" s="91"/>
      <c r="V53" s="91"/>
      <c r="W53" s="119">
        <f>SUM(U53:V53)</f>
        <v>0</v>
      </c>
      <c r="X53" s="120"/>
      <c r="Y53" s="91"/>
      <c r="Z53" s="91"/>
      <c r="AA53" s="119">
        <f>SUM(Y53:Z53)</f>
        <v>0</v>
      </c>
      <c r="AB53" s="120"/>
      <c r="AC53" s="91"/>
      <c r="AD53" s="91"/>
      <c r="AE53" s="119">
        <f>SUM(AC53:AD53)</f>
        <v>0</v>
      </c>
    </row>
    <row r="54" spans="2:31">
      <c r="B54" s="77"/>
      <c r="C54" s="79" t="str">
        <f>C11</f>
        <v>Customer Relations</v>
      </c>
      <c r="E54" s="91"/>
      <c r="F54" s="91"/>
      <c r="G54" s="119">
        <f>SUM(E54:F54)</f>
        <v>0</v>
      </c>
      <c r="H54" s="120"/>
      <c r="I54" s="91"/>
      <c r="J54" s="91"/>
      <c r="K54" s="119">
        <f>SUM(I54:J54)</f>
        <v>0</v>
      </c>
      <c r="L54" s="120"/>
      <c r="M54" s="91"/>
      <c r="N54" s="91"/>
      <c r="O54" s="119">
        <f>SUM(M54:N54)</f>
        <v>0</v>
      </c>
      <c r="P54" s="120"/>
      <c r="Q54" s="91"/>
      <c r="R54" s="91"/>
      <c r="S54" s="119">
        <f>SUM(Q54:R54)</f>
        <v>0</v>
      </c>
      <c r="T54" s="120"/>
      <c r="U54" s="91"/>
      <c r="V54" s="91"/>
      <c r="W54" s="119">
        <f>SUM(U54:V54)</f>
        <v>0</v>
      </c>
      <c r="X54" s="120"/>
      <c r="Y54" s="91"/>
      <c r="Z54" s="91"/>
      <c r="AA54" s="119">
        <f>SUM(Y54:Z54)</f>
        <v>0</v>
      </c>
      <c r="AB54" s="120"/>
      <c r="AC54" s="91"/>
      <c r="AD54" s="91"/>
      <c r="AE54" s="119">
        <f>SUM(AC54:AD54)</f>
        <v>0</v>
      </c>
    </row>
    <row r="55" spans="2:31">
      <c r="B55" s="80"/>
      <c r="C55" s="79">
        <f>C12</f>
        <v>0</v>
      </c>
      <c r="E55" s="91"/>
      <c r="F55" s="91"/>
      <c r="G55" s="119">
        <f>SUM(E55:F55)</f>
        <v>0</v>
      </c>
      <c r="H55" s="120"/>
      <c r="I55" s="91"/>
      <c r="J55" s="91"/>
      <c r="K55" s="119">
        <f>SUM(I55:J55)</f>
        <v>0</v>
      </c>
      <c r="L55" s="120"/>
      <c r="M55" s="91"/>
      <c r="N55" s="91"/>
      <c r="O55" s="119">
        <f>SUM(M55:N55)</f>
        <v>0</v>
      </c>
      <c r="P55" s="120"/>
      <c r="Q55" s="91"/>
      <c r="R55" s="91"/>
      <c r="S55" s="119">
        <f>SUM(Q55:R55)</f>
        <v>0</v>
      </c>
      <c r="T55" s="120"/>
      <c r="U55" s="91"/>
      <c r="V55" s="91"/>
      <c r="W55" s="119">
        <f>SUM(U55:V55)</f>
        <v>0</v>
      </c>
      <c r="X55" s="120"/>
      <c r="Y55" s="91"/>
      <c r="Z55" s="91"/>
      <c r="AA55" s="119">
        <f>SUM(Y55:Z55)</f>
        <v>0</v>
      </c>
      <c r="AB55" s="120"/>
      <c r="AC55" s="91"/>
      <c r="AD55" s="91"/>
      <c r="AE55" s="119">
        <f>SUM(AC55:AD55)</f>
        <v>0</v>
      </c>
    </row>
    <row r="56" spans="2:31" ht="13.5" thickBot="1">
      <c r="B56" s="80"/>
      <c r="C56" s="81"/>
      <c r="E56" s="123">
        <f>SUM(E51:E55)</f>
        <v>0</v>
      </c>
      <c r="F56" s="123">
        <f>SUM(F51:F55)</f>
        <v>0</v>
      </c>
      <c r="G56" s="123">
        <f>SUM(G51:G55)</f>
        <v>0</v>
      </c>
      <c r="H56" s="120"/>
      <c r="I56" s="123">
        <f>SUM(I51:I55)</f>
        <v>0</v>
      </c>
      <c r="J56" s="123">
        <f>SUM(J51:J55)</f>
        <v>0</v>
      </c>
      <c r="K56" s="123">
        <f>SUM(K51:K55)</f>
        <v>0</v>
      </c>
      <c r="L56" s="120"/>
      <c r="M56" s="123">
        <f>SUM(M51:M55)</f>
        <v>0</v>
      </c>
      <c r="N56" s="123">
        <f>SUM(N51:N55)</f>
        <v>0</v>
      </c>
      <c r="O56" s="123">
        <f>SUM(O51:O55)</f>
        <v>0</v>
      </c>
      <c r="P56" s="120"/>
      <c r="Q56" s="123">
        <f>SUM(Q51:Q55)</f>
        <v>0</v>
      </c>
      <c r="R56" s="123">
        <f>SUM(R51:R55)</f>
        <v>0</v>
      </c>
      <c r="S56" s="123">
        <f>SUM(S51:S55)</f>
        <v>0</v>
      </c>
      <c r="T56" s="120"/>
      <c r="U56" s="123">
        <f>SUM(U51:U55)</f>
        <v>0</v>
      </c>
      <c r="V56" s="123">
        <f>SUM(V51:V55)</f>
        <v>0</v>
      </c>
      <c r="W56" s="123">
        <f>SUM(W51:W55)</f>
        <v>0</v>
      </c>
      <c r="X56" s="120"/>
      <c r="Y56" s="123">
        <f>SUM(Y51:Y55)</f>
        <v>0</v>
      </c>
      <c r="Z56" s="123">
        <f>SUM(Z51:Z55)</f>
        <v>0</v>
      </c>
      <c r="AA56" s="123">
        <f>SUM(AA51:AA55)</f>
        <v>0</v>
      </c>
      <c r="AB56" s="120"/>
      <c r="AC56" s="123">
        <f>SUM(AC51:AC55)</f>
        <v>0</v>
      </c>
      <c r="AD56" s="123">
        <f>SUM(AD51:AD55)</f>
        <v>0</v>
      </c>
      <c r="AE56" s="123">
        <f>SUM(AE51:AE55)</f>
        <v>0</v>
      </c>
    </row>
    <row r="57" spans="2:31" ht="13.5" thickTop="1">
      <c r="B57" s="76"/>
      <c r="C57" s="76" t="s">
        <v>67</v>
      </c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</row>
    <row r="58" spans="2:31">
      <c r="B58" s="77"/>
      <c r="C58" s="78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</row>
    <row r="59" spans="2:31">
      <c r="B59" s="77"/>
      <c r="C59" s="79" t="str">
        <f>C16</f>
        <v>Manage Operations</v>
      </c>
      <c r="E59" s="91"/>
      <c r="F59" s="91"/>
      <c r="G59" s="119">
        <f>SUM(E59:F59)</f>
        <v>0</v>
      </c>
      <c r="H59" s="120"/>
      <c r="I59" s="91"/>
      <c r="J59" s="91"/>
      <c r="K59" s="119">
        <f>SUM(I59:J59)</f>
        <v>0</v>
      </c>
      <c r="L59" s="120"/>
      <c r="M59" s="91"/>
      <c r="N59" s="91"/>
      <c r="O59" s="119">
        <f>SUM(M59:N59)</f>
        <v>0</v>
      </c>
      <c r="P59" s="120"/>
      <c r="Q59" s="91"/>
      <c r="R59" s="91"/>
      <c r="S59" s="119">
        <f>SUM(Q59:R59)</f>
        <v>0</v>
      </c>
      <c r="T59" s="120"/>
      <c r="U59" s="91"/>
      <c r="V59" s="91"/>
      <c r="W59" s="119">
        <f>SUM(U59:V59)</f>
        <v>0</v>
      </c>
      <c r="X59" s="120"/>
      <c r="Y59" s="91"/>
      <c r="Z59" s="91"/>
      <c r="AA59" s="119">
        <f>SUM(Y59:Z59)</f>
        <v>0</v>
      </c>
      <c r="AB59" s="120"/>
      <c r="AC59" s="91"/>
      <c r="AD59" s="91"/>
      <c r="AE59" s="119">
        <f>SUM(AC59:AD59)</f>
        <v>0</v>
      </c>
    </row>
    <row r="60" spans="2:31">
      <c r="B60" s="77"/>
      <c r="C60" s="79" t="str">
        <f>C17</f>
        <v>Manage Outages</v>
      </c>
      <c r="E60" s="91"/>
      <c r="F60" s="91"/>
      <c r="G60" s="119">
        <f>SUM(E60:F60)</f>
        <v>0</v>
      </c>
      <c r="H60" s="120"/>
      <c r="I60" s="91"/>
      <c r="J60" s="91"/>
      <c r="K60" s="119">
        <f>SUM(I60:J60)</f>
        <v>0</v>
      </c>
      <c r="L60" s="120"/>
      <c r="M60" s="91"/>
      <c r="N60" s="91"/>
      <c r="O60" s="119">
        <f>SUM(M60:N60)</f>
        <v>0</v>
      </c>
      <c r="P60" s="120"/>
      <c r="Q60" s="91"/>
      <c r="R60" s="91"/>
      <c r="S60" s="119">
        <f>SUM(Q60:R60)</f>
        <v>0</v>
      </c>
      <c r="T60" s="120"/>
      <c r="U60" s="91"/>
      <c r="V60" s="91"/>
      <c r="W60" s="119">
        <f>SUM(U60:V60)</f>
        <v>0</v>
      </c>
      <c r="X60" s="120"/>
      <c r="Y60" s="91"/>
      <c r="Z60" s="91"/>
      <c r="AA60" s="119">
        <f>SUM(Y60:Z60)</f>
        <v>0</v>
      </c>
      <c r="AB60" s="120"/>
      <c r="AC60" s="91"/>
      <c r="AD60" s="91"/>
      <c r="AE60" s="119">
        <f>SUM(AC60:AD60)</f>
        <v>0</v>
      </c>
    </row>
    <row r="61" spans="2:31">
      <c r="B61" s="77"/>
      <c r="C61" s="79" t="str">
        <f>C18</f>
        <v>Strategic Planning</v>
      </c>
      <c r="E61" s="91"/>
      <c r="F61" s="91"/>
      <c r="G61" s="119">
        <f>SUM(E61:F61)</f>
        <v>0</v>
      </c>
      <c r="H61" s="120"/>
      <c r="I61" s="91"/>
      <c r="J61" s="91"/>
      <c r="K61" s="119">
        <f>SUM(I61:J61)</f>
        <v>0</v>
      </c>
      <c r="L61" s="120"/>
      <c r="M61" s="91"/>
      <c r="N61" s="91"/>
      <c r="O61" s="119">
        <f>SUM(M61:N61)</f>
        <v>0</v>
      </c>
      <c r="P61" s="120"/>
      <c r="Q61" s="91"/>
      <c r="R61" s="91"/>
      <c r="S61" s="119">
        <f>SUM(Q61:R61)</f>
        <v>0</v>
      </c>
      <c r="T61" s="120"/>
      <c r="U61" s="91"/>
      <c r="V61" s="91"/>
      <c r="W61" s="119">
        <f>SUM(U61:V61)</f>
        <v>0</v>
      </c>
      <c r="X61" s="120"/>
      <c r="Y61" s="91"/>
      <c r="Z61" s="91"/>
      <c r="AA61" s="119">
        <f>SUM(Y61:Z61)</f>
        <v>0</v>
      </c>
      <c r="AB61" s="120"/>
      <c r="AC61" s="91"/>
      <c r="AD61" s="91"/>
      <c r="AE61" s="119">
        <f>SUM(AC61:AD61)</f>
        <v>0</v>
      </c>
    </row>
    <row r="62" spans="2:31">
      <c r="B62" s="77"/>
      <c r="C62" s="79" t="str">
        <f>C19</f>
        <v xml:space="preserve">Manage AIMRO Comms </v>
      </c>
      <c r="E62" s="91"/>
      <c r="F62" s="91"/>
      <c r="G62" s="119">
        <f>SUM(E62:F62)</f>
        <v>0</v>
      </c>
      <c r="H62" s="120"/>
      <c r="I62" s="91"/>
      <c r="J62" s="91"/>
      <c r="K62" s="119">
        <f>SUM(I62:J62)</f>
        <v>0</v>
      </c>
      <c r="L62" s="120"/>
      <c r="M62" s="91"/>
      <c r="N62" s="91"/>
      <c r="O62" s="119">
        <f>SUM(M62:N62)</f>
        <v>0</v>
      </c>
      <c r="P62" s="120"/>
      <c r="Q62" s="91"/>
      <c r="R62" s="91"/>
      <c r="S62" s="119">
        <f>SUM(Q62:R62)</f>
        <v>0</v>
      </c>
      <c r="T62" s="120"/>
      <c r="U62" s="91"/>
      <c r="V62" s="91"/>
      <c r="W62" s="119">
        <f>SUM(U62:V62)</f>
        <v>0</v>
      </c>
      <c r="X62" s="120"/>
      <c r="Y62" s="91"/>
      <c r="Z62" s="91"/>
      <c r="AA62" s="119">
        <f>SUM(Y62:Z62)</f>
        <v>0</v>
      </c>
      <c r="AB62" s="120"/>
      <c r="AC62" s="91"/>
      <c r="AD62" s="91"/>
      <c r="AE62" s="119">
        <f>SUM(AC62:AD62)</f>
        <v>0</v>
      </c>
    </row>
    <row r="63" spans="2:31" ht="13.5" thickBot="1">
      <c r="B63" s="77"/>
      <c r="C63" s="82"/>
      <c r="E63" s="123">
        <f>SUM(E59:E62)</f>
        <v>0</v>
      </c>
      <c r="F63" s="123">
        <f>SUM(F59:F62)</f>
        <v>0</v>
      </c>
      <c r="G63" s="123">
        <f>SUM(G59:G62)</f>
        <v>0</v>
      </c>
      <c r="H63" s="120"/>
      <c r="I63" s="123">
        <f>SUM(I59:I62)</f>
        <v>0</v>
      </c>
      <c r="J63" s="123">
        <f>SUM(J59:J62)</f>
        <v>0</v>
      </c>
      <c r="K63" s="123">
        <f>SUM(K59:K62)</f>
        <v>0</v>
      </c>
      <c r="L63" s="120"/>
      <c r="M63" s="123">
        <f>SUM(M59:M62)</f>
        <v>0</v>
      </c>
      <c r="N63" s="123">
        <f>SUM(N59:N62)</f>
        <v>0</v>
      </c>
      <c r="O63" s="123">
        <f>SUM(O59:O62)</f>
        <v>0</v>
      </c>
      <c r="P63" s="120"/>
      <c r="Q63" s="123">
        <f>SUM(Q59:Q62)</f>
        <v>0</v>
      </c>
      <c r="R63" s="123">
        <f>SUM(R59:R62)</f>
        <v>0</v>
      </c>
      <c r="S63" s="123">
        <f>SUM(S59:S62)</f>
        <v>0</v>
      </c>
      <c r="T63" s="120"/>
      <c r="U63" s="123">
        <f>SUM(U59:U62)</f>
        <v>0</v>
      </c>
      <c r="V63" s="123">
        <f>SUM(V59:V62)</f>
        <v>0</v>
      </c>
      <c r="W63" s="123">
        <f>SUM(W59:W62)</f>
        <v>0</v>
      </c>
      <c r="X63" s="120"/>
      <c r="Y63" s="123">
        <f>SUM(Y59:Y62)</f>
        <v>0</v>
      </c>
      <c r="Z63" s="123">
        <f>SUM(Z59:Z62)</f>
        <v>0</v>
      </c>
      <c r="AA63" s="123">
        <f>SUM(AA59:AA62)</f>
        <v>0</v>
      </c>
      <c r="AB63" s="120"/>
      <c r="AC63" s="123">
        <f>SUM(AC59:AC62)</f>
        <v>0</v>
      </c>
      <c r="AD63" s="123">
        <f>SUM(AD59:AD62)</f>
        <v>0</v>
      </c>
      <c r="AE63" s="123">
        <f>SUM(AE59:AE62)</f>
        <v>0</v>
      </c>
    </row>
    <row r="64" spans="2:31" ht="13.5" thickTop="1">
      <c r="B64" s="76"/>
      <c r="C64" s="76" t="s">
        <v>68</v>
      </c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</row>
    <row r="65" spans="2:31">
      <c r="B65" s="78"/>
      <c r="C65" s="78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</row>
    <row r="66" spans="2:31">
      <c r="B66" s="78"/>
      <c r="C66" s="79" t="str">
        <f t="shared" ref="C66:C71" si="0">C23</f>
        <v>Pricing</v>
      </c>
      <c r="E66" s="91"/>
      <c r="F66" s="91"/>
      <c r="G66" s="119">
        <f t="shared" ref="G66:G71" si="1">SUM(E66:F66)</f>
        <v>0</v>
      </c>
      <c r="H66" s="120"/>
      <c r="I66" s="91"/>
      <c r="J66" s="91"/>
      <c r="K66" s="119">
        <f t="shared" ref="K66:K71" si="2">SUM(I66:J66)</f>
        <v>0</v>
      </c>
      <c r="L66" s="120"/>
      <c r="M66" s="91"/>
      <c r="N66" s="91"/>
      <c r="O66" s="119">
        <f t="shared" ref="O66:O71" si="3">SUM(M66:N66)</f>
        <v>0</v>
      </c>
      <c r="P66" s="120"/>
      <c r="Q66" s="91"/>
      <c r="R66" s="91"/>
      <c r="S66" s="119">
        <f t="shared" ref="S66:S71" si="4">SUM(Q66:R66)</f>
        <v>0</v>
      </c>
      <c r="T66" s="120"/>
      <c r="U66" s="91"/>
      <c r="V66" s="91"/>
      <c r="W66" s="119">
        <f t="shared" ref="W66:W71" si="5">SUM(U66:V66)</f>
        <v>0</v>
      </c>
      <c r="X66" s="120"/>
      <c r="Y66" s="91"/>
      <c r="Z66" s="91"/>
      <c r="AA66" s="119">
        <f t="shared" ref="AA66:AA71" si="6">SUM(Y66:Z66)</f>
        <v>0</v>
      </c>
      <c r="AB66" s="120"/>
      <c r="AC66" s="91"/>
      <c r="AD66" s="91"/>
      <c r="AE66" s="119">
        <f t="shared" ref="AE66:AE71" si="7">SUM(AC66:AD66)</f>
        <v>0</v>
      </c>
    </row>
    <row r="67" spans="2:31">
      <c r="B67" s="78"/>
      <c r="C67" s="79" t="str">
        <f t="shared" si="0"/>
        <v>Billing</v>
      </c>
      <c r="E67" s="91"/>
      <c r="F67" s="91"/>
      <c r="G67" s="119">
        <f>SUM(E67:F67)</f>
        <v>0</v>
      </c>
      <c r="H67" s="120"/>
      <c r="I67" s="91"/>
      <c r="J67" s="91"/>
      <c r="K67" s="119">
        <f>SUM(I67:J67)</f>
        <v>0</v>
      </c>
      <c r="L67" s="120"/>
      <c r="M67" s="91"/>
      <c r="N67" s="91"/>
      <c r="O67" s="119">
        <f>SUM(M67:N67)</f>
        <v>0</v>
      </c>
      <c r="P67" s="120"/>
      <c r="Q67" s="91"/>
      <c r="R67" s="91"/>
      <c r="S67" s="119">
        <f t="shared" si="4"/>
        <v>0</v>
      </c>
      <c r="T67" s="120"/>
      <c r="U67" s="91"/>
      <c r="V67" s="91"/>
      <c r="W67" s="119">
        <f t="shared" si="5"/>
        <v>0</v>
      </c>
      <c r="X67" s="120"/>
      <c r="Y67" s="91"/>
      <c r="Z67" s="91"/>
      <c r="AA67" s="119">
        <f t="shared" si="6"/>
        <v>0</v>
      </c>
      <c r="AB67" s="120"/>
      <c r="AC67" s="91"/>
      <c r="AD67" s="91"/>
      <c r="AE67" s="119">
        <f t="shared" si="7"/>
        <v>0</v>
      </c>
    </row>
    <row r="68" spans="2:31">
      <c r="B68" s="78"/>
      <c r="C68" s="79">
        <f t="shared" si="0"/>
        <v>0</v>
      </c>
      <c r="E68" s="91"/>
      <c r="F68" s="91"/>
      <c r="G68" s="119">
        <f>SUM(E68:F68)</f>
        <v>0</v>
      </c>
      <c r="H68" s="120"/>
      <c r="I68" s="91"/>
      <c r="J68" s="91"/>
      <c r="K68" s="119">
        <f>SUM(I68:J68)</f>
        <v>0</v>
      </c>
      <c r="L68" s="120"/>
      <c r="M68" s="91"/>
      <c r="N68" s="91"/>
      <c r="O68" s="119">
        <f>SUM(M68:N68)</f>
        <v>0</v>
      </c>
      <c r="P68" s="120"/>
      <c r="Q68" s="91"/>
      <c r="R68" s="91"/>
      <c r="S68" s="119">
        <f t="shared" si="4"/>
        <v>0</v>
      </c>
      <c r="T68" s="120"/>
      <c r="U68" s="91"/>
      <c r="V68" s="91"/>
      <c r="W68" s="119">
        <f t="shared" si="5"/>
        <v>0</v>
      </c>
      <c r="X68" s="120"/>
      <c r="Y68" s="91"/>
      <c r="Z68" s="91"/>
      <c r="AA68" s="119">
        <f t="shared" si="6"/>
        <v>0</v>
      </c>
      <c r="AB68" s="120"/>
      <c r="AC68" s="91"/>
      <c r="AD68" s="91"/>
      <c r="AE68" s="119">
        <f t="shared" si="7"/>
        <v>0</v>
      </c>
    </row>
    <row r="69" spans="2:31">
      <c r="B69" s="78"/>
      <c r="C69" s="79">
        <f t="shared" si="0"/>
        <v>0</v>
      </c>
      <c r="E69" s="91"/>
      <c r="F69" s="91"/>
      <c r="G69" s="119">
        <f>SUM(E69:F69)</f>
        <v>0</v>
      </c>
      <c r="H69" s="120"/>
      <c r="I69" s="91"/>
      <c r="J69" s="91"/>
      <c r="K69" s="119">
        <f>SUM(I69:J69)</f>
        <v>0</v>
      </c>
      <c r="L69" s="120"/>
      <c r="M69" s="91"/>
      <c r="N69" s="91"/>
      <c r="O69" s="119">
        <f>SUM(M69:N69)</f>
        <v>0</v>
      </c>
      <c r="P69" s="120"/>
      <c r="Q69" s="91"/>
      <c r="R69" s="91"/>
      <c r="S69" s="119">
        <f t="shared" si="4"/>
        <v>0</v>
      </c>
      <c r="T69" s="120"/>
      <c r="U69" s="91"/>
      <c r="V69" s="91"/>
      <c r="W69" s="119">
        <f t="shared" si="5"/>
        <v>0</v>
      </c>
      <c r="X69" s="120"/>
      <c r="Y69" s="91"/>
      <c r="Z69" s="91"/>
      <c r="AA69" s="119">
        <f t="shared" si="6"/>
        <v>0</v>
      </c>
      <c r="AB69" s="120"/>
      <c r="AC69" s="91"/>
      <c r="AD69" s="91"/>
      <c r="AE69" s="119">
        <f t="shared" si="7"/>
        <v>0</v>
      </c>
    </row>
    <row r="70" spans="2:31">
      <c r="B70" s="78"/>
      <c r="C70" s="79">
        <f t="shared" si="0"/>
        <v>0</v>
      </c>
      <c r="E70" s="91"/>
      <c r="F70" s="91"/>
      <c r="G70" s="119">
        <f t="shared" si="1"/>
        <v>0</v>
      </c>
      <c r="H70" s="120"/>
      <c r="I70" s="91"/>
      <c r="J70" s="91"/>
      <c r="K70" s="119">
        <f t="shared" si="2"/>
        <v>0</v>
      </c>
      <c r="L70" s="120"/>
      <c r="M70" s="91"/>
      <c r="N70" s="91"/>
      <c r="O70" s="119">
        <f t="shared" si="3"/>
        <v>0</v>
      </c>
      <c r="P70" s="120"/>
      <c r="Q70" s="91"/>
      <c r="R70" s="91"/>
      <c r="S70" s="119">
        <f t="shared" si="4"/>
        <v>0</v>
      </c>
      <c r="T70" s="120"/>
      <c r="U70" s="91"/>
      <c r="V70" s="91"/>
      <c r="W70" s="119">
        <f t="shared" si="5"/>
        <v>0</v>
      </c>
      <c r="X70" s="120"/>
      <c r="Y70" s="91"/>
      <c r="Z70" s="91"/>
      <c r="AA70" s="119">
        <f t="shared" si="6"/>
        <v>0</v>
      </c>
      <c r="AB70" s="120"/>
      <c r="AC70" s="91"/>
      <c r="AD70" s="91"/>
      <c r="AE70" s="119">
        <f t="shared" si="7"/>
        <v>0</v>
      </c>
    </row>
    <row r="71" spans="2:31">
      <c r="B71" s="83"/>
      <c r="C71" s="79">
        <f t="shared" si="0"/>
        <v>0</v>
      </c>
      <c r="E71" s="91"/>
      <c r="F71" s="91"/>
      <c r="G71" s="119">
        <f t="shared" si="1"/>
        <v>0</v>
      </c>
      <c r="H71" s="120"/>
      <c r="I71" s="91"/>
      <c r="J71" s="91"/>
      <c r="K71" s="119">
        <f t="shared" si="2"/>
        <v>0</v>
      </c>
      <c r="L71" s="120"/>
      <c r="M71" s="91"/>
      <c r="N71" s="91"/>
      <c r="O71" s="119">
        <f t="shared" si="3"/>
        <v>0</v>
      </c>
      <c r="P71" s="120"/>
      <c r="Q71" s="91"/>
      <c r="R71" s="91"/>
      <c r="S71" s="119">
        <f t="shared" si="4"/>
        <v>0</v>
      </c>
      <c r="T71" s="120"/>
      <c r="U71" s="91"/>
      <c r="V71" s="91"/>
      <c r="W71" s="119">
        <f t="shared" si="5"/>
        <v>0</v>
      </c>
      <c r="X71" s="120"/>
      <c r="Y71" s="91"/>
      <c r="Z71" s="91"/>
      <c r="AA71" s="119">
        <f t="shared" si="6"/>
        <v>0</v>
      </c>
      <c r="AB71" s="120"/>
      <c r="AC71" s="91"/>
      <c r="AD71" s="91"/>
      <c r="AE71" s="119">
        <f t="shared" si="7"/>
        <v>0</v>
      </c>
    </row>
    <row r="72" spans="2:31" ht="13.5" thickBot="1">
      <c r="B72" s="77"/>
      <c r="C72" s="77"/>
      <c r="E72" s="123">
        <f>SUM(E66:E71)</f>
        <v>0</v>
      </c>
      <c r="F72" s="123">
        <f>SUM(F66:F71)</f>
        <v>0</v>
      </c>
      <c r="G72" s="123">
        <f>SUM(G66:G71)</f>
        <v>0</v>
      </c>
      <c r="H72" s="120"/>
      <c r="I72" s="123">
        <f>SUM(I66:I71)</f>
        <v>0</v>
      </c>
      <c r="J72" s="123">
        <f>SUM(J66:J71)</f>
        <v>0</v>
      </c>
      <c r="K72" s="123">
        <f>SUM(K66:K71)</f>
        <v>0</v>
      </c>
      <c r="L72" s="120"/>
      <c r="M72" s="123">
        <f>SUM(M66:M71)</f>
        <v>0</v>
      </c>
      <c r="N72" s="123">
        <f>SUM(N66:N71)</f>
        <v>0</v>
      </c>
      <c r="O72" s="123">
        <f>SUM(O66:O71)</f>
        <v>0</v>
      </c>
      <c r="P72" s="120"/>
      <c r="Q72" s="123">
        <f>SUM(Q66:Q71)</f>
        <v>0</v>
      </c>
      <c r="R72" s="123">
        <f>SUM(R66:R71)</f>
        <v>0</v>
      </c>
      <c r="S72" s="123">
        <f>SUM(S66:S71)</f>
        <v>0</v>
      </c>
      <c r="T72" s="120"/>
      <c r="U72" s="123">
        <f>SUM(U66:U71)</f>
        <v>0</v>
      </c>
      <c r="V72" s="123">
        <f>SUM(V66:V71)</f>
        <v>0</v>
      </c>
      <c r="W72" s="123">
        <f>SUM(W66:W71)</f>
        <v>0</v>
      </c>
      <c r="X72" s="120"/>
      <c r="Y72" s="123">
        <f>SUM(Y66:Y71)</f>
        <v>0</v>
      </c>
      <c r="Z72" s="123">
        <f>SUM(Z66:Z71)</f>
        <v>0</v>
      </c>
      <c r="AA72" s="123">
        <f>SUM(AA66:AA71)</f>
        <v>0</v>
      </c>
      <c r="AB72" s="120"/>
      <c r="AC72" s="123">
        <f>SUM(AC66:AC71)</f>
        <v>0</v>
      </c>
      <c r="AD72" s="123">
        <f>SUM(AD66:AD71)</f>
        <v>0</v>
      </c>
      <c r="AE72" s="123">
        <f>SUM(AE66:AE71)</f>
        <v>0</v>
      </c>
    </row>
    <row r="73" spans="2:31" ht="13.5" thickTop="1">
      <c r="B73" s="76"/>
      <c r="C73" s="76" t="s">
        <v>69</v>
      </c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</row>
    <row r="74" spans="2:31">
      <c r="B74" s="77"/>
      <c r="C74" s="77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</row>
    <row r="75" spans="2:31">
      <c r="B75" s="80"/>
      <c r="C75" s="79" t="str">
        <f>C37</f>
        <v>Regulatory management</v>
      </c>
      <c r="E75" s="91"/>
      <c r="F75" s="91"/>
      <c r="G75" s="119">
        <f>SUM(E75:F75)</f>
        <v>0</v>
      </c>
      <c r="H75" s="120"/>
      <c r="I75" s="91"/>
      <c r="J75" s="91"/>
      <c r="K75" s="119">
        <f>SUM(I75:J75)</f>
        <v>0</v>
      </c>
      <c r="L75" s="120"/>
      <c r="M75" s="91"/>
      <c r="N75" s="91"/>
      <c r="O75" s="119">
        <f>SUM(M75:N75)</f>
        <v>0</v>
      </c>
      <c r="P75" s="120"/>
      <c r="Q75" s="91"/>
      <c r="R75" s="91"/>
      <c r="S75" s="119">
        <f>SUM(Q75:R75)</f>
        <v>0</v>
      </c>
      <c r="T75" s="120"/>
      <c r="U75" s="91"/>
      <c r="V75" s="91"/>
      <c r="W75" s="119">
        <f>SUM(U75:V75)</f>
        <v>0</v>
      </c>
      <c r="X75" s="120"/>
      <c r="Y75" s="91"/>
      <c r="Z75" s="91"/>
      <c r="AA75" s="119">
        <f>SUM(Y75:Z75)</f>
        <v>0</v>
      </c>
      <c r="AB75" s="120"/>
      <c r="AC75" s="91"/>
      <c r="AD75" s="91"/>
      <c r="AE75" s="119">
        <f>SUM(AC75:AD75)</f>
        <v>0</v>
      </c>
    </row>
    <row r="76" spans="2:31">
      <c r="B76" s="80"/>
      <c r="C76" s="79" t="str">
        <f>C38</f>
        <v>Commercial management</v>
      </c>
      <c r="E76" s="91"/>
      <c r="F76" s="91"/>
      <c r="G76" s="119">
        <f>SUM(E76:F76)</f>
        <v>0</v>
      </c>
      <c r="H76" s="120"/>
      <c r="I76" s="91"/>
      <c r="J76" s="91"/>
      <c r="K76" s="119">
        <f>SUM(I76:J76)</f>
        <v>0</v>
      </c>
      <c r="L76" s="120"/>
      <c r="M76" s="91"/>
      <c r="N76" s="91"/>
      <c r="O76" s="119">
        <f>SUM(M76:N76)</f>
        <v>0</v>
      </c>
      <c r="P76" s="120"/>
      <c r="Q76" s="91"/>
      <c r="R76" s="91"/>
      <c r="S76" s="119">
        <f>SUM(Q76:R76)</f>
        <v>0</v>
      </c>
      <c r="T76" s="120"/>
      <c r="U76" s="91"/>
      <c r="V76" s="91"/>
      <c r="W76" s="119">
        <f>SUM(U76:V76)</f>
        <v>0</v>
      </c>
      <c r="X76" s="120"/>
      <c r="Y76" s="91"/>
      <c r="Z76" s="91"/>
      <c r="AA76" s="119">
        <f>SUM(Y76:Z76)</f>
        <v>0</v>
      </c>
      <c r="AB76" s="120"/>
      <c r="AC76" s="91"/>
      <c r="AD76" s="91"/>
      <c r="AE76" s="119">
        <f>SUM(AC76:AD76)</f>
        <v>0</v>
      </c>
    </row>
    <row r="77" spans="2:31">
      <c r="B77" s="80"/>
      <c r="C77" s="79" t="str">
        <f>C39</f>
        <v>Other</v>
      </c>
      <c r="E77" s="91"/>
      <c r="F77" s="91"/>
      <c r="G77" s="119">
        <f>SUM(E77:F77)</f>
        <v>0</v>
      </c>
      <c r="H77" s="120"/>
      <c r="I77" s="91"/>
      <c r="J77" s="91"/>
      <c r="K77" s="119">
        <f>SUM(I77:J77)</f>
        <v>0</v>
      </c>
      <c r="L77" s="120"/>
      <c r="M77" s="91"/>
      <c r="N77" s="91"/>
      <c r="O77" s="119">
        <f>SUM(M77:N77)</f>
        <v>0</v>
      </c>
      <c r="P77" s="120"/>
      <c r="Q77" s="91"/>
      <c r="R77" s="91"/>
      <c r="S77" s="119">
        <f>SUM(Q77:R77)</f>
        <v>0</v>
      </c>
      <c r="T77" s="120"/>
      <c r="U77" s="91"/>
      <c r="V77" s="91"/>
      <c r="W77" s="119">
        <f>SUM(U77:V77)</f>
        <v>0</v>
      </c>
      <c r="X77" s="120"/>
      <c r="Y77" s="91"/>
      <c r="Z77" s="91"/>
      <c r="AA77" s="119">
        <f>SUM(Y77:Z77)</f>
        <v>0</v>
      </c>
      <c r="AB77" s="120"/>
      <c r="AC77" s="91"/>
      <c r="AD77" s="91"/>
      <c r="AE77" s="119">
        <f>SUM(AC77:AD77)</f>
        <v>0</v>
      </c>
    </row>
    <row r="78" spans="2:31" ht="13.5" thickBot="1">
      <c r="B78" s="77"/>
      <c r="C78" s="77"/>
      <c r="E78" s="123">
        <f>SUM(E75:E77)</f>
        <v>0</v>
      </c>
      <c r="F78" s="123">
        <f>SUM(F75:F77)</f>
        <v>0</v>
      </c>
      <c r="G78" s="123">
        <f>SUM(G75:G77)</f>
        <v>0</v>
      </c>
      <c r="H78" s="120"/>
      <c r="I78" s="123">
        <f>SUM(I75:I77)</f>
        <v>0</v>
      </c>
      <c r="J78" s="123">
        <f>SUM(J75:J77)</f>
        <v>0</v>
      </c>
      <c r="K78" s="123">
        <f>SUM(K75:K77)</f>
        <v>0</v>
      </c>
      <c r="L78" s="120"/>
      <c r="M78" s="123">
        <f>SUM(M75:M77)</f>
        <v>0</v>
      </c>
      <c r="N78" s="123">
        <f>SUM(N75:N77)</f>
        <v>0</v>
      </c>
      <c r="O78" s="123">
        <f>SUM(O75:O77)</f>
        <v>0</v>
      </c>
      <c r="P78" s="120"/>
      <c r="Q78" s="123">
        <f>SUM(Q75:Q77)</f>
        <v>0</v>
      </c>
      <c r="R78" s="123">
        <f>SUM(R75:R77)</f>
        <v>0</v>
      </c>
      <c r="S78" s="123">
        <f>SUM(S75:S77)</f>
        <v>0</v>
      </c>
      <c r="T78" s="120"/>
      <c r="U78" s="123">
        <f>SUM(U75:U77)</f>
        <v>0</v>
      </c>
      <c r="V78" s="123">
        <f>SUM(V75:V77)</f>
        <v>0</v>
      </c>
      <c r="W78" s="123">
        <f>SUM(W75:W77)</f>
        <v>0</v>
      </c>
      <c r="X78" s="120"/>
      <c r="Y78" s="123">
        <f>SUM(Y75:Y77)</f>
        <v>0</v>
      </c>
      <c r="Z78" s="123">
        <f>SUM(Z75:Z77)</f>
        <v>0</v>
      </c>
      <c r="AA78" s="123">
        <f>SUM(AA75:AA77)</f>
        <v>0</v>
      </c>
      <c r="AB78" s="120"/>
      <c r="AC78" s="123">
        <f>SUM(AC75:AC77)</f>
        <v>0</v>
      </c>
      <c r="AD78" s="123">
        <f>SUM(AD75:AD77)</f>
        <v>0</v>
      </c>
      <c r="AE78" s="123">
        <f>SUM(AE75:AE77)</f>
        <v>0</v>
      </c>
    </row>
    <row r="79" spans="2:31" ht="14.25" thickTop="1" thickBot="1">
      <c r="B79" s="77"/>
      <c r="C79" s="84" t="s">
        <v>33</v>
      </c>
      <c r="E79" s="132"/>
      <c r="F79" s="132"/>
      <c r="G79" s="123">
        <f>SUM(E79:F79)</f>
        <v>0</v>
      </c>
      <c r="H79" s="120"/>
      <c r="I79" s="132"/>
      <c r="J79" s="132"/>
      <c r="K79" s="123">
        <f>SUM(I79:J79)</f>
        <v>0</v>
      </c>
      <c r="L79" s="120"/>
      <c r="M79" s="132"/>
      <c r="N79" s="132"/>
      <c r="O79" s="123">
        <f>SUM(M79:N79)</f>
        <v>0</v>
      </c>
      <c r="P79" s="120"/>
      <c r="Q79" s="132"/>
      <c r="R79" s="132"/>
      <c r="S79" s="123">
        <f>SUM(Q79:R79)</f>
        <v>0</v>
      </c>
      <c r="T79" s="120"/>
      <c r="U79" s="132"/>
      <c r="V79" s="132"/>
      <c r="W79" s="123">
        <f>SUM(U79:V79)</f>
        <v>0</v>
      </c>
      <c r="X79" s="120"/>
      <c r="Y79" s="132"/>
      <c r="Z79" s="132"/>
      <c r="AA79" s="123">
        <f>SUM(Y79:Z79)</f>
        <v>0</v>
      </c>
      <c r="AB79" s="120"/>
      <c r="AC79" s="132"/>
      <c r="AD79" s="132"/>
      <c r="AE79" s="123">
        <f>SUM(AC79:AD79)</f>
        <v>0</v>
      </c>
    </row>
    <row r="80" spans="2:31" ht="13.5" thickTop="1">
      <c r="B80" s="77"/>
      <c r="C80" s="75" t="s">
        <v>70</v>
      </c>
    </row>
    <row r="81" spans="3:3">
      <c r="C81" s="73"/>
    </row>
  </sheetData>
  <mergeCells count="28">
    <mergeCell ref="Q6:S6"/>
    <mergeCell ref="U6:W6"/>
    <mergeCell ref="Y6:AA6"/>
    <mergeCell ref="AC6:AE6"/>
    <mergeCell ref="Q3:S3"/>
    <mergeCell ref="U3:W3"/>
    <mergeCell ref="Y3:AA3"/>
    <mergeCell ref="AC3:AE3"/>
    <mergeCell ref="Q2:S2"/>
    <mergeCell ref="U2:W2"/>
    <mergeCell ref="Y2:AA2"/>
    <mergeCell ref="AC2:AE2"/>
    <mergeCell ref="Q1:S1"/>
    <mergeCell ref="U1:W1"/>
    <mergeCell ref="Y1:AA1"/>
    <mergeCell ref="AC1:AE1"/>
    <mergeCell ref="E1:G1"/>
    <mergeCell ref="I1:K1"/>
    <mergeCell ref="M1:O1"/>
    <mergeCell ref="E2:G2"/>
    <mergeCell ref="I2:K2"/>
    <mergeCell ref="M2:O2"/>
    <mergeCell ref="I3:K3"/>
    <mergeCell ref="M3:O3"/>
    <mergeCell ref="E6:G6"/>
    <mergeCell ref="I6:K6"/>
    <mergeCell ref="M6:O6"/>
    <mergeCell ref="E3:G3"/>
  </mergeCells>
  <phoneticPr fontId="15" type="noConversion"/>
  <pageMargins left="0.75" right="0.75" top="1" bottom="1" header="0.5" footer="0.5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Instructions</vt:lpstr>
      <vt:lpstr>AMI Data Inputs Summary</vt:lpstr>
      <vt:lpstr>Proj Mgt Capex</vt:lpstr>
      <vt:lpstr>Metering Capex</vt:lpstr>
      <vt:lpstr>Comms Capex</vt:lpstr>
      <vt:lpstr>IT Capex</vt:lpstr>
      <vt:lpstr>Comms Opex</vt:lpstr>
      <vt:lpstr>IT Opex</vt:lpstr>
      <vt:lpstr>Ops Opex</vt:lpstr>
      <vt:lpstr>Trials Opex</vt:lpstr>
      <vt:lpstr>'AMI Data Inputs Summary'!Print_Area</vt:lpstr>
      <vt:lpstr>Instructions!Print_Area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elcam</cp:lastModifiedBy>
  <cp:lastPrinted>2011-02-14T22:03:11Z</cp:lastPrinted>
  <dcterms:created xsi:type="dcterms:W3CDTF">2008-12-23T21:58:33Z</dcterms:created>
  <dcterms:modified xsi:type="dcterms:W3CDTF">2011-03-08T06:22:25Z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nClose">
    <vt:lpwstr>�</vt:lpwstr>
  </property>
</Properties>
</file>